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nato_\OneDrive\Escritorio\RENDICION DE CUENTAS 2023\"/>
    </mc:Choice>
  </mc:AlternateContent>
  <xr:revisionPtr revIDLastSave="0" documentId="13_ncr:1_{2F2BA54A-3917-40EA-97CD-CE8DFAF3B951}" xr6:coauthVersionLast="47" xr6:coauthVersionMax="47" xr10:uidLastSave="{00000000-0000-0000-0000-000000000000}"/>
  <bookViews>
    <workbookView xWindow="-110" yWindow="-110" windowWidth="25820" windowHeight="15500" xr2:uid="{00000000-000D-0000-FFFF-FFFF00000000}"/>
  </bookViews>
  <sheets>
    <sheet name="POA FINAL 2" sheetId="2" r:id="rId1"/>
  </sheets>
  <definedNames>
    <definedName name="_xlnm._FilterDatabase" localSheetId="0" hidden="1">'POA FINAL 2'!$A$1:$N$508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4" i="2" l="1"/>
  <c r="H185" i="2"/>
  <c r="H153" i="2"/>
  <c r="H433" i="2"/>
  <c r="H251" i="2"/>
  <c r="H70" i="2" l="1"/>
  <c r="H129" i="2" l="1"/>
  <c r="H137" i="2"/>
  <c r="H132" i="2"/>
  <c r="H134" i="2"/>
  <c r="H233" i="2"/>
  <c r="H297" i="2" l="1"/>
  <c r="H210" i="2" l="1"/>
  <c r="H74" i="2" l="1"/>
  <c r="M213" i="2"/>
  <c r="H454" i="2" l="1"/>
  <c r="H30" i="2"/>
  <c r="H94" i="2"/>
  <c r="H121" i="2"/>
  <c r="H146" i="2"/>
  <c r="H186" i="2"/>
  <c r="H470" i="2"/>
  <c r="H392" i="2"/>
  <c r="H374" i="2"/>
  <c r="H351" i="2"/>
  <c r="H303" i="2"/>
  <c r="H292" i="2"/>
  <c r="H291" i="2"/>
  <c r="H281" i="2"/>
  <c r="H287" i="2" s="1"/>
  <c r="H263" i="2"/>
  <c r="H274" i="2" s="1"/>
  <c r="H221" i="2"/>
  <c r="H193" i="2"/>
  <c r="H205" i="2"/>
  <c r="H214" i="2" s="1"/>
  <c r="H191" i="2"/>
  <c r="H156" i="2"/>
  <c r="H7" i="2"/>
  <c r="H125" i="2"/>
  <c r="H133" i="2" s="1"/>
  <c r="H98" i="2"/>
  <c r="H110" i="2" s="1"/>
  <c r="H81" i="2"/>
  <c r="H88" i="2" s="1"/>
  <c r="H65" i="2"/>
  <c r="H46" i="2"/>
  <c r="H52" i="2" s="1"/>
  <c r="H36" i="2"/>
  <c r="H38" i="2" s="1"/>
  <c r="H4" i="2"/>
  <c r="H507" i="2"/>
  <c r="H504" i="2"/>
  <c r="H449" i="2"/>
  <c r="H403" i="2"/>
  <c r="H404" i="2"/>
  <c r="H384" i="2"/>
  <c r="H386" i="2"/>
  <c r="H328" i="2"/>
  <c r="H222" i="2"/>
  <c r="H462" i="2" l="1"/>
  <c r="H197" i="2"/>
  <c r="H387" i="2"/>
  <c r="H157" i="2"/>
  <c r="H298" i="2"/>
  <c r="H226" i="2"/>
  <c r="H275" i="2" s="1"/>
  <c r="H11" i="2"/>
  <c r="H310" i="2"/>
  <c r="H495" i="2" l="1"/>
  <c r="H472" i="2"/>
  <c r="H400" i="2"/>
  <c r="H358" i="2"/>
  <c r="H346" i="2"/>
  <c r="H31" i="2"/>
  <c r="H59" i="2"/>
  <c r="H77" i="2" s="1"/>
  <c r="H41" i="2"/>
  <c r="H42" i="2" s="1"/>
  <c r="H423" i="2"/>
  <c r="M212" i="2"/>
  <c r="M211" i="2"/>
  <c r="M210" i="2"/>
  <c r="M209" i="2"/>
  <c r="M208" i="2"/>
  <c r="M207" i="2"/>
  <c r="M206" i="2"/>
  <c r="M205" i="2"/>
  <c r="M204" i="2"/>
  <c r="M203" i="2"/>
  <c r="M202" i="2"/>
  <c r="M201" i="2"/>
  <c r="M200" i="2"/>
  <c r="M198" i="2"/>
  <c r="M196" i="2"/>
  <c r="M195" i="2"/>
  <c r="M194" i="2"/>
  <c r="M193" i="2"/>
  <c r="M192" i="2"/>
  <c r="M191" i="2"/>
  <c r="M190" i="2"/>
  <c r="M189" i="2"/>
  <c r="M188" i="2"/>
  <c r="H496" i="2" l="1"/>
  <c r="H463" i="2"/>
  <c r="H215" i="2"/>
  <c r="H147" i="2"/>
  <c r="H187" i="2"/>
  <c r="H299" i="2"/>
  <c r="H122" i="2"/>
  <c r="H347" i="2"/>
  <c r="H388" i="2"/>
  <c r="H95" i="2"/>
  <c r="H78" i="2"/>
  <c r="H508"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DIRECCION FINANCIERA</author>
    <author>DELL</author>
  </authors>
  <commentList>
    <comment ref="H233" authorId="0" shapeId="0" xr:uid="{00000000-0006-0000-0100-000001000000}">
      <text>
        <r>
          <rPr>
            <b/>
            <sz val="9"/>
            <color indexed="81"/>
            <rFont val="Tahoma"/>
            <charset val="1"/>
          </rPr>
          <t>DIRECCION FINANCIERA:</t>
        </r>
        <r>
          <rPr>
            <sz val="9"/>
            <color indexed="81"/>
            <rFont val="Tahoma"/>
            <charset val="1"/>
          </rPr>
          <t xml:space="preserve">
REVISAR CONVENIO ESPOCH 15.800,00
</t>
        </r>
      </text>
    </comment>
    <comment ref="H275" authorId="1" shapeId="0" xr:uid="{00000000-0006-0000-0100-000002000000}">
      <text>
        <r>
          <rPr>
            <b/>
            <sz val="9"/>
            <color indexed="81"/>
            <rFont val="Tahoma"/>
            <family val="2"/>
          </rPr>
          <t>DELL:</t>
        </r>
        <r>
          <rPr>
            <sz val="9"/>
            <color indexed="81"/>
            <rFont val="Tahoma"/>
            <family val="2"/>
          </rPr>
          <t xml:space="preserve">
REVISAR 1836548,75</t>
        </r>
      </text>
    </comment>
  </commentList>
</comments>
</file>

<file path=xl/sharedStrings.xml><?xml version="1.0" encoding="utf-8"?>
<sst xmlns="http://schemas.openxmlformats.org/spreadsheetml/2006/main" count="2391" uniqueCount="553">
  <si>
    <t>OBJETIVO ESTRATÉGICO PDOT</t>
  </si>
  <si>
    <t>PROGRAMA</t>
  </si>
  <si>
    <t>PROYECTO</t>
  </si>
  <si>
    <t>ACTIVIDAD/ES</t>
  </si>
  <si>
    <t>META DEL PROYECTO</t>
  </si>
  <si>
    <t>DURACIÓN EN MESES DEL PROYECTO</t>
  </si>
  <si>
    <t>PARTIDA PRESUPUESTARIA</t>
  </si>
  <si>
    <t xml:space="preserve"> RESPONSABLE </t>
  </si>
  <si>
    <t>C 1</t>
  </si>
  <si>
    <t>C2</t>
  </si>
  <si>
    <t>C 3</t>
  </si>
  <si>
    <t xml:space="preserve"> TOTAL </t>
  </si>
  <si>
    <t>COMPENSACION POR VACACIONES NO GOZADAS</t>
  </si>
  <si>
    <t>CUMPLIR AL DIA CON EL PAGO POR VACACIONES NO GOZADAS DURANTE SU ETAPA DE TRABAJO DENTRO DE LA INSTITUCIÓN</t>
  </si>
  <si>
    <t>OBRAS PUBLICAS</t>
  </si>
  <si>
    <t>DIFUSION, INFORMACION Y PUBLICIDAD</t>
  </si>
  <si>
    <t>COMBUSTIBLES</t>
  </si>
  <si>
    <t>COMBUSTIBLES AÑOS ANTERIORES</t>
  </si>
  <si>
    <t>PASAJES AL INTERIOR</t>
  </si>
  <si>
    <t>VEHÍCULOS</t>
  </si>
  <si>
    <t xml:space="preserve"> CONTAR CON MAQUINARIAS Y VEHICULOS EN BUEN ESTADO</t>
  </si>
  <si>
    <t>VEHÍCULOS AÑOS ANTERIORES</t>
  </si>
  <si>
    <t>ESTUDIOS Y DISEÑOS DE PROYECTOS</t>
  </si>
  <si>
    <t>CONTAR CON ESTUDIOS Y DISEÑOS PARA PODER EJECUTAR LOS PROYECTOS</t>
  </si>
  <si>
    <t>MEJORAR SUS CONOCIMIENTOS</t>
  </si>
  <si>
    <t>VESTUARIO, LENCERIA Y PRENDAS  DE PROTECCION</t>
  </si>
  <si>
    <t>ADQUISICION DE CHALECOS Y CASCOS PARA EL PERSONAL DE LA DIRECCION</t>
  </si>
  <si>
    <t>PARA DAR SEGURIDAD DEL PERSONAL DE LA DIRECCION</t>
  </si>
  <si>
    <t xml:space="preserve">COMBUSTIBLES Y LUBRICANTES </t>
  </si>
  <si>
    <t>LUBRICANTES</t>
  </si>
  <si>
    <t>MATERIALES DE OFICINA</t>
  </si>
  <si>
    <t>MATERIAL DE ASEO</t>
  </si>
  <si>
    <t>MANTENER LIMPIOS LOS LUGARES DE TRABAJO PAR LOS FUNCIONARIOS QUE UTILIZAN</t>
  </si>
  <si>
    <t>MATERIALES DE CONSTRUCCIÓN, ELECTRICOS, PLOMERIA</t>
  </si>
  <si>
    <t>MATERIALES DE CONSTRUCCIÓN, ELECTRICOS, PLOMERIA AÑOS ANTERIORES</t>
  </si>
  <si>
    <t xml:space="preserve">REPUESTOS Y ACCESORIOS </t>
  </si>
  <si>
    <t>AGUA POTABLE</t>
  </si>
  <si>
    <t>ESTUDIOS DE SISTEMAS DE AGUA POTABLE Y ALCANTARILLADO</t>
  </si>
  <si>
    <t>BENEFICIADOS QUE UTILIZARÁN ESTE PROYECTO</t>
  </si>
  <si>
    <t>MEJORAMIENTO Y AMPLIACION DEL SISTEMA DE AGUA POTABLE REGIONAL LAS MERCEDES PARROQUIA SAN LUIS DE PAMBIL</t>
  </si>
  <si>
    <t>CONSTRUCCIÓN DEL SISTEMA DE AGUA POTABLE, ALCANTARILLADO PLUVIAL Y SANITARIO DE LA CABECERA PARROQUIAL DE SIMIATUG</t>
  </si>
  <si>
    <t xml:space="preserve"> GESTIÓN INTEGRAL </t>
  </si>
  <si>
    <t>CONSTRUCCION Y READECUACION DE ESCENARIOS DEPORTIVOS (CUBIERTAS)</t>
  </si>
  <si>
    <t>MOBILIARIOS</t>
  </si>
  <si>
    <t>MAQUINARIA Y EQUIPOS</t>
  </si>
  <si>
    <t>EQUIPOS, SISTEMAS Y PAQUETES INFORMATICOS</t>
  </si>
  <si>
    <t>TERRENOS</t>
  </si>
  <si>
    <t>ALCALDÍA, CONCEJO Y SECRETARIA GENERAL</t>
  </si>
  <si>
    <t>NUMERO DE BENEFICIADOS</t>
  </si>
  <si>
    <t>ALCALDÍA</t>
  </si>
  <si>
    <t>PASAJES AL EXTERIOR</t>
  </si>
  <si>
    <t>VIATICOS Y SUBSISTENCIAS EN EL EXTERIOR</t>
  </si>
  <si>
    <t>FUNCIONARIOS QUE UTILIZAN ESTOS MATERIALES</t>
  </si>
  <si>
    <t>NUMERO DE MATERIALES DE OFICINA</t>
  </si>
  <si>
    <t>BENEFICIADOS QUE UTILIZAN ESTE PROYECTO</t>
  </si>
  <si>
    <t>COORDINACIÓN GENERAL</t>
  </si>
  <si>
    <t>ADQUIRIR MUEBLES DE OFICINA</t>
  </si>
  <si>
    <t>REALIZAR LA SOLICITUD DE MOBILIARIO  NECESARIO</t>
  </si>
  <si>
    <t>CAPACITACION A SERVIDORES PUBLICOS</t>
  </si>
  <si>
    <t>DIRECCIÓN ADMINISTRATIVA</t>
  </si>
  <si>
    <t>ROLES DE PAGO</t>
  </si>
  <si>
    <t>SERVICIOS BASICOS</t>
  </si>
  <si>
    <t>ENERGÍA ELÉCTRICA</t>
  </si>
  <si>
    <t>TELECOMUNICACIONES</t>
  </si>
  <si>
    <t>SERVICIO DE CORREO</t>
  </si>
  <si>
    <t>SERVICIO</t>
  </si>
  <si>
    <t>EDICIÓN, IMPRESIÓN, REPRODUCCIÓN, PUBLICACIÓN</t>
  </si>
  <si>
    <t>SERVICIO DE VIGILANCIA</t>
  </si>
  <si>
    <t xml:space="preserve">Seguridad y vigilancia  en tiempo real para las diferentes instalaciones municipales </t>
  </si>
  <si>
    <t>CONTRATO</t>
  </si>
  <si>
    <t>EDIFICIOS, LOCALES Y RESIDENCIAS</t>
  </si>
  <si>
    <t>Mantenimiento y conservación  de edificaciones e instalaciones institucionales</t>
  </si>
  <si>
    <t>MAQUINARIAS Y EQUIPOS</t>
  </si>
  <si>
    <t>ARRENDAMIENTO Y LICENCIAS DE USO DE PAQUETES INFORMÁTICOS</t>
  </si>
  <si>
    <t>VESTUARIO, LENCERIA Y PRENDAS DE PROTECCIÓN</t>
  </si>
  <si>
    <t>ENTREGA DE UNIFORMES Y PRENDAS DE PROTECCIÓN</t>
  </si>
  <si>
    <t>VESTUARIO, LENCERIA Y PRENDAS DE PROTECCIÓN AÑOS ANTERIORES</t>
  </si>
  <si>
    <t>MATERIALES DE ASEO</t>
  </si>
  <si>
    <t>MATERIALES DE IMPRESIÓN FOTOGRAFÍA REPRODUCCIÓN Y PUBLICACIÓN</t>
  </si>
  <si>
    <t>MATERIALES DE CONSTRUCCION</t>
  </si>
  <si>
    <t>SEGUROS</t>
  </si>
  <si>
    <t>Contratación de Seguros en los Ramos Vida Colectiva Fidelidad Pública, Vehículos  (rastreo satelital), Equipo y Maquinaria, bienes inmuebles (edificios y construcciones), bienes muebles (equipo de oficina, informático, médico, odontológicos, eléctricos, electrónicos, calefones, faenamiento, piezas arqueológicas) del Gobierno Autónomo Descentralizado del Cantón Guaranda</t>
  </si>
  <si>
    <t>EQUIPOS, SISTEMAS Y PAQUETES INFORMÁTICOS</t>
  </si>
  <si>
    <t>DIRECCION ADMINISTRATIVA</t>
  </si>
  <si>
    <t>garantizar el ejercicio y gestión administrativa y judicial en las diferentes areas del derecho</t>
  </si>
  <si>
    <t xml:space="preserve">Procuraduría Síndica </t>
  </si>
  <si>
    <t xml:space="preserve">Dirección de Talento Humano </t>
  </si>
  <si>
    <t>Aporte Patronal</t>
  </si>
  <si>
    <t>TALENTO HUMANO</t>
  </si>
  <si>
    <t xml:space="preserve">         TALENTO HUMANO</t>
  </si>
  <si>
    <t>FORTALECER LAS CAPACIDADES Y COMPETENCIAS DEL TALENTO HUMANO DEL GADCG</t>
  </si>
  <si>
    <t xml:space="preserve">       TALENTO HUMANO</t>
  </si>
  <si>
    <t>INSTRUMENTAL MEDICO MENOR</t>
  </si>
  <si>
    <t>DAR ATENCION MEDICA A LOS SERVIDORES MUNICIPALES QUE LO REQUIERAN</t>
  </si>
  <si>
    <t>IDENTIFICAR INSTRUMENTAL NECESARIO PARA MEJORAR LAS CONDICIONES DEL CONSULTORIO MEDICO</t>
  </si>
  <si>
    <t xml:space="preserve">     TALENTO HUMANO</t>
  </si>
  <si>
    <t>MEDICAMENTOS</t>
  </si>
  <si>
    <t>IDENTIFICAR MEDICAMENTOS  NECESARIOS PARA MEJORAR LAS CONDICIONES DEL CONSULTORIO MEDICO</t>
  </si>
  <si>
    <t>ACCESORIOS E INSUMOS QUIMICOS Y ORGANICOS</t>
  </si>
  <si>
    <t>REALIZAR LA SOLICITUD DE EQUIPOS NECESARIOS</t>
  </si>
  <si>
    <t>Adquirir Equipos, sistemas y paquetes</t>
  </si>
  <si>
    <t>DOTAR DEL MATERIAL DE EQUIPO INFORMATICO NECESARIO A TODOS LOS SERVIDORES QUE LABORAN EN LA DIRECCION</t>
  </si>
  <si>
    <t>DIRECCION FINANCIERA</t>
  </si>
  <si>
    <t>Cumplir con las actividades administrativas-financieras de la Dirección Financiera</t>
  </si>
  <si>
    <t>DIRECTOR FINANCIERO</t>
  </si>
  <si>
    <t>SERVICIOS PERSONALES POR CONTRATO</t>
  </si>
  <si>
    <t xml:space="preserve">ENCARGOS DE FUNCIONES </t>
  </si>
  <si>
    <t>INFORME - FACTURA - ACTAS - COMPROBANTE DE PAGO - TRANSFERENCIA</t>
  </si>
  <si>
    <t>ACTUALIZACIÓN DEL SISTEMA (SISTEMA DE INFORMACIÓN MUNICIPAL SIM)</t>
  </si>
  <si>
    <t>VESTUARIO LENCERIA Y PRENDAS DE PROTECCION - UNIFORMES</t>
  </si>
  <si>
    <t>SOLICITUDES - INGRESO A BODEGA - FACTURA - ACTAS - COMPROBANTE DE PAGO - TRANSFERENCIA</t>
  </si>
  <si>
    <t>TASAS GENERALES IMPUESTOS Y CONTRIBUCIONES</t>
  </si>
  <si>
    <t>REGISTRO DE LA PROPIEDAD</t>
  </si>
  <si>
    <t>DIFUSION, INFORMACION Y PUBLICIDAD AÑOS ANTERIORES</t>
  </si>
  <si>
    <t xml:space="preserve">DIGITALIZACION DE INFORMACION Y DATOS </t>
  </si>
  <si>
    <t>VESTUARIO, LENCERIA Y PRENDAS DE PROTECCION</t>
  </si>
  <si>
    <t>VESTUARIO, LENCERIA Y PRENDAS DE PROTECCION AÑOS ANTERIORES</t>
  </si>
  <si>
    <t>MATERIALES DE CONSTRUCCION, ELECTRICOS</t>
  </si>
  <si>
    <t>EQUIPOS, SISTEMAS Y PAQUETES INFORMATICOS AÑOS ANTERIORES</t>
  </si>
  <si>
    <t>Cumplir con las actividades administrativas-financieras del Registro de la Propiedad</t>
  </si>
  <si>
    <t>AGENTES DE CONTROL  MUNICIPAL DEL GADCG</t>
  </si>
  <si>
    <t>REMUNERACIONES UNIFICADAS</t>
  </si>
  <si>
    <t>SALARIOS UNIFICADOS</t>
  </si>
  <si>
    <t>DECIMO TERCER SUELDO</t>
  </si>
  <si>
    <t>DECIMO CUARTO SUELDO</t>
  </si>
  <si>
    <t>HORAS EXTRAORDINARIAS Y SUPLEMENTARIAS</t>
  </si>
  <si>
    <t>ENCARGOS</t>
  </si>
  <si>
    <t>APORTE PATRONAL</t>
  </si>
  <si>
    <t>FONDOS DE RESERVA</t>
  </si>
  <si>
    <t>SUMINISTROS PARA DEFENSA Y SEGURIDAD</t>
  </si>
  <si>
    <t>COSTAS JUDICIALES</t>
  </si>
  <si>
    <t>INDEMNIZACIONES LABORALES</t>
  </si>
  <si>
    <t>MANTENIMIENTO Y REPARACION DE EQUIPOS Y SISTEMAS INFORMATICOS</t>
  </si>
  <si>
    <t>SUBROGACION</t>
  </si>
  <si>
    <t>PAGO HORAS EXTRAS Y SUPLEMENTARIAS</t>
  </si>
  <si>
    <t>ELABORACION MENSUAL DE ROLES DE SUELDOS</t>
  </si>
  <si>
    <t>AUTORIZACION DE LA MAXIMA AUTORIDAD CON EL CRONOGRAMA A EJECUTARSE</t>
  </si>
  <si>
    <t>INFORME DE JORNADAS LABORADAS , CON LOS RESPALDOS RESPECTIVOS</t>
  </si>
  <si>
    <t>CALCULOS DE LOS VALORES QUE LES CORRESPONDE POR LABORAR FUERA DE  LA JORNADA LABORAR</t>
  </si>
  <si>
    <t>SOLICITAR CERTIFICACION DE FONDOS, Y PROCEDER CON EL PAGO</t>
  </si>
  <si>
    <t>SOLICITUD DE SUBROGACION DE FUNCIONES EN LOS CARGOS NECESARIOS</t>
  </si>
  <si>
    <t>ELABORACION DE ACCION DE PERSONAL</t>
  </si>
  <si>
    <t>CERTIFICACION DE FONDOSY PROCESO DE PAGO</t>
  </si>
  <si>
    <t>DIRECCION DE TALENTO HUMANO</t>
  </si>
  <si>
    <t xml:space="preserve">Numero de personal que se requieran / Numero de personas contratadas </t>
  </si>
  <si>
    <t>CONTRATO POR PRESTACION DE SERVICIO</t>
  </si>
  <si>
    <t>Traslados, instalciones y viaticos al exterior</t>
  </si>
  <si>
    <t>DIRECCIÓN DE GESTIÓN AMBIENTAL</t>
  </si>
  <si>
    <t>VEHICULOS TERRESTRES MANTENIIENTO</t>
  </si>
  <si>
    <t>Numero de terrenos planificados a contratar / Numero de terrenos contratados</t>
  </si>
  <si>
    <t>OTROS ARRENDAMIENTOS</t>
  </si>
  <si>
    <t>Numero de mobiliario planificado / Numero de mobiliario contratado</t>
  </si>
  <si>
    <t>Contratación de una consultoría para la factibilidad y diseños definitivos del camal municipal</t>
  </si>
  <si>
    <t xml:space="preserve">Numero de estudios contratados / numero de estudios recibidos </t>
  </si>
  <si>
    <t xml:space="preserve">Auditoria Ambiental de Cumplimiento del CAMAL Municipal
</t>
  </si>
  <si>
    <t xml:space="preserve">Numero de personas con uniforme / Numero de personas sin uniforme </t>
  </si>
  <si>
    <t>VESTUARIO, LENCERIA Y PRENDAS DE P AÑOS ANTERIORES</t>
  </si>
  <si>
    <t>Numero de materiales de aseo planificados para adquirir / Numero de materiales de aseo adquiridas</t>
  </si>
  <si>
    <t>MATERIALES DE ASEO AÑOS ANTERIORES</t>
  </si>
  <si>
    <t>HERRAMIENTAS</t>
  </si>
  <si>
    <t>Numero de herramientos planificados para adquirir / Numero de herramientas adquiridas</t>
  </si>
  <si>
    <t>ADQUISICION DE QUIMICOS</t>
  </si>
  <si>
    <t>% de tratamiento y fumigaciones planificadas / 5 de tratamiento y fumigaciones ejecutadas</t>
  </si>
  <si>
    <t>EGRESOS PARA SANIDAD AGROPECUARIA</t>
  </si>
  <si>
    <t>Numero de beneficiarios planificados / Numero de beneficiarios intervenidos</t>
  </si>
  <si>
    <t>Centro de aprovechamiento de residuos sólidos de la mancomunidad Bolívar</t>
  </si>
  <si>
    <t xml:space="preserve">Numero de obras planificadas / Numero de obras construidas </t>
  </si>
  <si>
    <t>Cierre técnico  para el botadero a cielo abierto de curgua</t>
  </si>
  <si>
    <t xml:space="preserve">Plan de Accion Plaza de Comercializacion de Animales </t>
  </si>
  <si>
    <t>Numero maquinaria y equipos planificados para adquirir / Numero de maquinaria y equipos adquiridas</t>
  </si>
  <si>
    <t>Numero de sistema contratado/ Numero de sistema ejecutado</t>
  </si>
  <si>
    <t>GESTION AMBIENTAL</t>
  </si>
  <si>
    <t>Difusión, promoción, información, publicidad, posicionamiento de la imagen y gestión institucional, en medios de comunicación masivos, alternativos y digitales (ATL Y BTL)</t>
  </si>
  <si>
    <t xml:space="preserve">DIRECCIÓN DE COMUNICACIÓN </t>
  </si>
  <si>
    <t>DIRECCIÓN DE COMUNICACIÓN</t>
  </si>
  <si>
    <t>Compra de materiales de oficina</t>
  </si>
  <si>
    <t>Compra de materiales de impresión, fotografía</t>
  </si>
  <si>
    <t>Compra de repuestos y accesorios</t>
  </si>
  <si>
    <t>Compra de insumos, bienes y materiales para producción</t>
  </si>
  <si>
    <t>DIRECCION DE PLANIFICACION</t>
  </si>
  <si>
    <t>VACACIONES NO GOZADAS POR LIQUIDACION</t>
  </si>
  <si>
    <t>VIATICOS Y SUBSISTENCIAS AL INTERIOR</t>
  </si>
  <si>
    <t>ESTUDIO Y DISEÑO DE PROYECTOS</t>
  </si>
  <si>
    <t>DESARROLLO, ACTUALIZACION, ASISTENCIA TECNICA Y SOPORTE</t>
  </si>
  <si>
    <t>VESTUARIO LENCERIA Y PRENDAS DE PROTECCION</t>
  </si>
  <si>
    <t>MATERIALES DE CONSTRUCCION ELECTRICOS Y PLOMERIA</t>
  </si>
  <si>
    <t>EGRESOS POR SITUACIONES DE EMERGENCIA</t>
  </si>
  <si>
    <t>EJE DE IDENTIDAD PARQUE CENTRAL</t>
  </si>
  <si>
    <t>ACCESO A LA CIUDAD ROTULACION</t>
  </si>
  <si>
    <t>ASFALTO VARIAS CALLES DE LA CIUDAD</t>
  </si>
  <si>
    <t>ACCESO VIAL HOSPITAL ALFREDO NOBOA</t>
  </si>
  <si>
    <t>READECUACION DE LAS INSTALACIONES ACCION SOCIAL</t>
  </si>
  <si>
    <t>REPARACIÓN Y ADECUACIONES LOCALES MUNICIPALES</t>
  </si>
  <si>
    <t>CONSTRUCCION MERCADO EN GUARANDA Y PARROQUIAS</t>
  </si>
  <si>
    <t>FORMACION DE PLANTACIONES</t>
  </si>
  <si>
    <t>LINEAS REDES E INSTALACIONES ELECTRICAS</t>
  </si>
  <si>
    <t>EN OBRAS DE INFRAESTRUCTURA</t>
  </si>
  <si>
    <t>TERRENOS (EXPROPIACIONES)</t>
  </si>
  <si>
    <t>TERRENOS AÑOS ANTERIORES</t>
  </si>
  <si>
    <t>Cubrir todos los pagos de las remuneraciones básicas de la UMTTTSV</t>
  </si>
  <si>
    <t>Contratación de nuevo personal para mejorar los servicios ofertados por la UMTTTSV</t>
  </si>
  <si>
    <t>1,5 UMTTTSV</t>
  </si>
  <si>
    <t xml:space="preserve">Mantener la prestación del servicio </t>
  </si>
  <si>
    <t>Pago servicios basicos de energia electrica de las intalaciones de la UMTTTSV</t>
  </si>
  <si>
    <t>Pago servicios basicos de telecomunicaciones de las intalaciones de la UMTTTSV</t>
  </si>
  <si>
    <t>Adquisición de especies y stickers para el RTV y procesos de matriculación vehicular de la UMTTTSV</t>
  </si>
  <si>
    <t xml:space="preserve">Stock de especies y sticker para matriculación </t>
  </si>
  <si>
    <t>Pago de servicio de vigilancia de la Unidad Municipal de Tránsito</t>
  </si>
  <si>
    <t>Proveer de combustibles</t>
  </si>
  <si>
    <t>Gastos pasajes al interior transporte y movilización del personal operativo de la UMTTTSV</t>
  </si>
  <si>
    <t xml:space="preserve">Pago valores de movilización </t>
  </si>
  <si>
    <t xml:space="preserve">Pago de viaticos </t>
  </si>
  <si>
    <t xml:space="preserve">Mantenimiento de la infraestructura </t>
  </si>
  <si>
    <t>Contratación de servicios de mantenimiento preventivo y correctivo de los equipos y sistemas mecatronicos de la linea de revisión universal del CRTV del GAD-Guaranda</t>
  </si>
  <si>
    <t>Mantener operativo la linea de revisión del RTV</t>
  </si>
  <si>
    <t xml:space="preserve">Contar con una flota vehicular operativa </t>
  </si>
  <si>
    <t>Contar con la acreditación del CRTV</t>
  </si>
  <si>
    <t xml:space="preserve">Dotar de EEP al personal </t>
  </si>
  <si>
    <t xml:space="preserve">Mantener operativo los servicios </t>
  </si>
  <si>
    <t>Mantener limpias las intalaciones</t>
  </si>
  <si>
    <t>Adquisición e intalación de señalización vial para el cantón Guaranda en cumplimiento a la norma tecnica ecuatoriana RTE 004 Parte 1</t>
  </si>
  <si>
    <t xml:space="preserve">Mejorar la seguridad vial </t>
  </si>
  <si>
    <t>Contratación de seguros para los bienes e infraestructura del RTV</t>
  </si>
  <si>
    <t>Mantener asegurado los bienes</t>
  </si>
  <si>
    <t xml:space="preserve">Dotar de muebles de oficina </t>
  </si>
  <si>
    <t>Aquisición de un equipos de señalización vial para demarcación horizontal con adaptación al vehículo para el Gad-Guaranda</t>
  </si>
  <si>
    <t>Contar con un equipo de señalización vial</t>
  </si>
  <si>
    <t xml:space="preserve">Dotar de vehículos para el personal </t>
  </si>
  <si>
    <t>Adquisición de un sofware para el Centro de Revisión Técnica Vehícular del GAD-CG</t>
  </si>
  <si>
    <t>Dotar de mejores equipos</t>
  </si>
  <si>
    <t>UNIDAD DE TRANSITO</t>
  </si>
  <si>
    <t>CONFORMACION DE TERRAZAS BARRIO LA MERCED</t>
  </si>
  <si>
    <t>DE URBANIZACION Y EMBELLECIMIENTO</t>
  </si>
  <si>
    <t>TRANSPORTE Y VIAS</t>
  </si>
  <si>
    <t xml:space="preserve">CONTRATACION POR SERVICIOS OCASIONALES </t>
  </si>
  <si>
    <t>HORAS EXTRAORDIARIAS EXTRAORDIARIAS Y SUPLEMENTARIAS</t>
  </si>
  <si>
    <t>SALARIOS  UNIFICADOS</t>
  </si>
  <si>
    <t>DESARROLLO COMUNITARIO</t>
  </si>
  <si>
    <t>PROYECTO PRESENTACIONES NACIONALES</t>
  </si>
  <si>
    <t>MATERIALES DIDACTICOS</t>
  </si>
  <si>
    <t>PROYECTO SEMBRANDO LIDERES</t>
  </si>
  <si>
    <t>EVENTOS DE PROMOCION TURISTICA</t>
  </si>
  <si>
    <t>FOMENTO AL DEPORTE</t>
  </si>
  <si>
    <t>FOMENTO A LA CULTURA</t>
  </si>
  <si>
    <t>SERVICIOS DE VOLUNTARIADO</t>
  </si>
  <si>
    <t>PROYECTO MIES ATENCION INFANTIL</t>
  </si>
  <si>
    <t>CONSULTORIA, ASESORIA E INVESTIGACION ESPECIALIZADA</t>
  </si>
  <si>
    <t>CONSEJO DE PROTECCION DE DERECHOS</t>
  </si>
  <si>
    <t>SUBTOTAL SUELDOS</t>
  </si>
  <si>
    <t>SUBTOTAL PROCESOS</t>
  </si>
  <si>
    <t xml:space="preserve">Objetivo 1: Incrementar y fomentar, de manera inclusiva, las oportunidades de empleo y las condiciones laborales </t>
  </si>
  <si>
    <t>Administrar eficeintemente el proceso financiero a través de un adecuado manejo de los recursos económicos, presupuestarios y tributarios del Goabierno Autónomo Descentralizado del Cantón Guaranda, de conformidad con la normativa legal vigente</t>
  </si>
  <si>
    <t>JUSTICIA POLICIA Y VIGILANCIA</t>
  </si>
  <si>
    <t xml:space="preserve">SERVICIOS PROFESIONALES POR CONTRATO </t>
  </si>
  <si>
    <t>JUNTAS PARROQUIALES GUANUJO</t>
  </si>
  <si>
    <t>JUNTAS PARROQUIALES SIMIATUG</t>
  </si>
  <si>
    <t>JUNTAS PARROQUIALES FACUNDO VELA</t>
  </si>
  <si>
    <t>JUNTAS PARROQUIALES JULIO MORENO</t>
  </si>
  <si>
    <t>JUNTAS PARROQUIALES SALINAS</t>
  </si>
  <si>
    <t>JUNTAS PARROQUIALES SAN SIMON</t>
  </si>
  <si>
    <t>JUNTAS PARROQUIALES SANTA FE</t>
  </si>
  <si>
    <t>JUNTAS PARROQUIALES SAN LORENZO</t>
  </si>
  <si>
    <t>JUNTAS PARROQUIALES SAN LUIS DE PAMBIL</t>
  </si>
  <si>
    <t>JUNTAS PARROQUIALES URBANAS Y RURALES AÑOS ANTERIORES</t>
  </si>
  <si>
    <t>ACTUALIZACION BIANUAL DEL INFORMACION CATASTRAL</t>
  </si>
  <si>
    <t>EVALUACION DE LA SITUACION ACTUAL DEL CANTON GUARANDA POR CADA UNO DE SUS COMPONENTES</t>
  </si>
  <si>
    <t>EVALUACION DEL CUMPLIMIENTO DEL PDOT VIGENTE</t>
  </si>
  <si>
    <t>CONTEXTUALIZACION DEL PLAN DE TRABAJO PRESENTADO POR EL SEÑOR ALCALDE AL CNE Y CONTEXTUALIZACION DE LOS PDOT DE LAS PARROQUIAS RURALES DEL CANTON EN EL MARCO DEL PDOT CANTONAL</t>
  </si>
  <si>
    <t>DELINEAR ESTRATEGIAS TERRITORIALES, PROGRAMAS Y PROYECTOS PARA EL DESARROLLO INTEGRAL, TRANSVERSALIZANDO LA GESTION DE RIESGOS Y EL ENFOQUE DE DERECHOS CON PARTICIPACION CIUDADANA</t>
  </si>
  <si>
    <t>PRIORIZACION DE PROGRAMAS Y PROYECTOS</t>
  </si>
  <si>
    <t>ARTICULACION DEL PLAN A LA PLANIFICACION NACIONAL, GOBIERNO PROVINCIAL Y A LOS GOBIERNOS PARROQUIALES, Y ODS</t>
  </si>
  <si>
    <t>DEFINICION DEL MODELO DE GESTION CON IDENTIDAD TERRITORIAL,  EVALUACION Y SEGUIMIENTO</t>
  </si>
  <si>
    <t>SECTOR PUBLICO FINANCIERO (INTERESES)</t>
  </si>
  <si>
    <t>AL SECTOR PUBLICO FINANCIERO (CAPITAL)</t>
  </si>
  <si>
    <t xml:space="preserve">COMISIONES BANCARIAS </t>
  </si>
  <si>
    <t xml:space="preserve">_CARNAVAL DE GUARANDA </t>
  </si>
  <si>
    <t>DETERMINAR REQUERIMIENTOS, IDENTIFICAR PROVEEDORES, CERTIFICACIÓN DE FONDOS</t>
  </si>
  <si>
    <t xml:space="preserve">_CARNAVAL INTERCULTURAL </t>
  </si>
  <si>
    <t>PASIVO CIRCULANTE</t>
  </si>
  <si>
    <t>PARA CUBRIR CONTRATO COLECTIVO</t>
  </si>
  <si>
    <t>ASOCIACION DE MUNICIPALIDADES DEL ECUADOR</t>
  </si>
  <si>
    <t>CONTRALORIA GENERAL DEL ESTADO</t>
  </si>
  <si>
    <t>Servicios personales eventuales sin relacion de dependencia</t>
  </si>
  <si>
    <t xml:space="preserve">MANTENER AL DIA EL PAGO DE LOS VALORES CORRESPONDIENTES A SERVICIOS BASICOS </t>
  </si>
  <si>
    <t>DEUDA FLOTANTE</t>
  </si>
  <si>
    <t>AMORTIZACION DEUDA INTERNA</t>
  </si>
  <si>
    <t>BIENES Y SERVICIOS DE CONSUMO</t>
  </si>
  <si>
    <t>OTROS GASTOS CORRIENTES</t>
  </si>
  <si>
    <t>TRANSFERENCIAS CORRIENTES AL SECTOR PUBLICO</t>
  </si>
  <si>
    <t>TRANSFERENCIAS CORRIENTES AL SECTOR PRIVADO INTERNO</t>
  </si>
  <si>
    <t>ARQUITECTOS PARA PROYECTOS AVALUOS</t>
  </si>
  <si>
    <t>CONTRATACION POR SERVICIOS PROFESIONALES</t>
  </si>
  <si>
    <t xml:space="preserve">CONTRATACION POR SERVICIOS PROFESIONALES </t>
  </si>
  <si>
    <t>PROCESO BIANUAL DE ACTUALIZACION DE AVALUOS Y CATASTROS</t>
  </si>
  <si>
    <t xml:space="preserve">Promoción de servicios </t>
  </si>
  <si>
    <t>MANTENER AL DÍA EL PAGO DE SUELDOS, SALARIOS Y BENEFICIOS DE LEY</t>
  </si>
  <si>
    <t xml:space="preserve">Cubrir todas la necesidades institucionales fuera de la jornada laboral </t>
  </si>
  <si>
    <t xml:space="preserve">DIFUSION DE PROYECTOS </t>
  </si>
  <si>
    <t>Gastos pasajes al interior transporte y movilización del personal</t>
  </si>
  <si>
    <t>Traslados, instalaciones y viaticos al interior</t>
  </si>
  <si>
    <t>Traslados, instalaciones y viaticos al exterior</t>
  </si>
  <si>
    <t>ADQUISICION O REPARACION DE LAS DIFERENTES UNIDADES DEL DEPARTAMENTO</t>
  </si>
  <si>
    <t>MANTENIMIENTO TECNICO DE EQUIPOS COMPUTACIONALES Y SISTEMAAS</t>
  </si>
  <si>
    <t>CONTAR CON LOS EQUIPOS TECNICOS E INFORMATICOS EN OPTIMAS CONDICIONES</t>
  </si>
  <si>
    <t xml:space="preserve">Adquisición de materiales y utiles de oficina para el desempeño de las funciones </t>
  </si>
  <si>
    <t>Cubrir con las necesidades para un correcto desempeño laboral</t>
  </si>
  <si>
    <t>ADQUISICION DE EQUIPOS TECNICOS Y/O ELECTRONICOS DEPENDIENDO DE LA NECESIDAD DEPARTAMENTAL</t>
  </si>
  <si>
    <t>MANTENER LOS BIENES INSTITUCIONALES PARA BRINDAR UNA MEJOR ATENCION</t>
  </si>
  <si>
    <t>Bienes de uso Corriente: Combustibles, lubricantes y aditivos en general
Compra de combustibles para el funcionamiento de los vehículos</t>
  </si>
  <si>
    <t xml:space="preserve">Bienes Muebles            
COMPRA DE MOBILIARIO PARA ADECUAR OFICINAS </t>
  </si>
  <si>
    <t xml:space="preserve">Instalación Mantenimiento y reparación                              Vehículo terrestre Mantenimiento y reparación 
Mantener en óptimas condiciones los vehículos </t>
  </si>
  <si>
    <t xml:space="preserve">Arrendamiento de Bienes                            
Arrendamiento Mobiliario
Alquiler de Baterias Sanitarias </t>
  </si>
  <si>
    <t xml:space="preserve">Mantener la imagen institucional
Servidores municipales con uniformes </t>
  </si>
  <si>
    <t xml:space="preserve"> Bienes de uso Corriente                              Materiales de aseo
Adquirir de materiales de aseo </t>
  </si>
  <si>
    <t xml:space="preserve"> Bienes de uso Corriente                              Herramientas
Adquirir herramientas </t>
  </si>
  <si>
    <t xml:space="preserve"> Obras de Infraestructura 
Cierre y abandono del botadero de Curgua</t>
  </si>
  <si>
    <t xml:space="preserve"> Obras de Infraestructura 
Construccion planta de tratamiento </t>
  </si>
  <si>
    <t>VEHICULOS                
Compra de 2 recolectores de 30 yardas,  1 una volqueta pequeña para el servicio de recoleccion de la dirección de gestión ambiental</t>
  </si>
  <si>
    <t xml:space="preserve">Papel bond A4- A3, folderes,separadores, , esferos, resaltadores lapices, grapas, cintas de embalaje ,sobres, block de notas,maskin,cinta adesiva portaminas, minas, estiletes, gomas , reglas, tintas sellos, remoja dedos, etiquetas adesivas, cuadernos,catrulina , laminas, sobres manila y oficio, marcadores, cds, cdrs , pilas, perforadora, grapadora,ect      </t>
  </si>
  <si>
    <t>TOTAL DEL PROGRAMA</t>
  </si>
  <si>
    <t>SUBTOTAL OBRAS Y BIENES DE CAPITAL</t>
  </si>
  <si>
    <t>PRESUPUESTO PROGRAMADO 2023</t>
  </si>
  <si>
    <t>ACTUALIZACION DE LOS INDICADORES A TRABAJAR DEL PLAN DE DESARROLLO Y ORDENAMIENTO TERRITORIAL PARA EL PROCESO 2023-2027</t>
  </si>
  <si>
    <t>ACTUALIZACION DE PREDIOS CATASTRALES PARA EL BIENIO</t>
  </si>
  <si>
    <t>JUNTAS PARROQUIALES</t>
  </si>
  <si>
    <t>SUBTOTAL</t>
  </si>
  <si>
    <t>PROCESO DE CONTRATACION PARA BRINDAR SEGURIDAD A OS ESTABLECIMIENTOS INSTITUCIONALES</t>
  </si>
  <si>
    <t>CUMPLIR CON LOS DIFERENTES PROCESOS INSTITUCIONALES POR MEDIO DE LA DOTACION DE MATERIALES PARA EL CORRECTO TRABAJO</t>
  </si>
  <si>
    <t>MANTENER LAS INSTALACIONES LIMPIAS</t>
  </si>
  <si>
    <t>BRINDAR SEGURIDAD EN CASO DE EVENTOS FORTUITOS QUE PUEDAN PERJUDICAR LA INSTITUCIONALIDAD</t>
  </si>
  <si>
    <t>MANTENER ACTUALIZADOS LOS INSTRUMENTOS DE TRABAJO</t>
  </si>
  <si>
    <t>CONTRATAR LA ADQUISICION DE MEDICAMENTOS</t>
  </si>
  <si>
    <t>ADQUISICION DE INSUMOS</t>
  </si>
  <si>
    <t>SUBTOTAL PROCESO BIENES Y  SERVICIOS INVERSION</t>
  </si>
  <si>
    <t>CUBRIR LOS COSTES REFERENTES A SERVICIOS BASICOS</t>
  </si>
  <si>
    <t>CONTRATACION DE PERSONAL REFERENTE A LA NECESIDAD DEPARTAMENTAL</t>
  </si>
  <si>
    <t>DOTAR DE SERVICIO DE CORREO</t>
  </si>
  <si>
    <t>CUBRIR LA NECESIDAD INSTITUCIONAL</t>
  </si>
  <si>
    <t>PROCESOS JUDICIALES DIRECTAMENTE RELACIONADOS CON LA INSTITUCION</t>
  </si>
  <si>
    <t>ACTUALIZAR LOS EQUIPOS INFORMATICOS DENTRO DE LA DIRECCION</t>
  </si>
  <si>
    <t>TERMINAR LA CANCELACION DE LAS INDEMNIZACIONES</t>
  </si>
  <si>
    <t xml:space="preserve">COSTOS A SER CANCELADOS </t>
  </si>
  <si>
    <t>DOTAR DE LOS EQUIPOS</t>
  </si>
  <si>
    <t xml:space="preserve">CONTRATACION DE SERVICIO DE VIGILANCIA </t>
  </si>
  <si>
    <t>CONTRATACION DE PERSONAL PARA REALIZAR LA DIGITALIZACION DE LOS TRAMITES DEL REGISTRO DE LA PROPIEDAD</t>
  </si>
  <si>
    <t>CUBRIR LAS NECESIDADES DEPARTAMENTALES</t>
  </si>
  <si>
    <t>CONTRATACION PARA LA DOTACION DE EQUIPOS</t>
  </si>
  <si>
    <t>Plan de accion Camal Municipal</t>
  </si>
  <si>
    <t>ACTUALIZACION DE LOS EQUIPOS DE LA DIRECCION</t>
  </si>
  <si>
    <t>ADQUISICION DE TERRENOS</t>
  </si>
  <si>
    <t>IMPLEMENTAR PLANES DE ACCION Y PREVENCION DE RIESGOS</t>
  </si>
  <si>
    <t>VIATICOS AL INTERIOR</t>
  </si>
  <si>
    <t>VEHICULOS</t>
  </si>
  <si>
    <t>ADQUISICION DE MOTOCICLETAS</t>
  </si>
  <si>
    <t>COMPRA DE MOTOCICLETAS PARA EL SERVICIO DE LA POLICIA MUNICIPAL</t>
  </si>
  <si>
    <t>CUBRIR LA NECESIDAD INSTITUCIONAL EN BASE A CONTRATACION</t>
  </si>
  <si>
    <t>SERVICIOS PERSONALES EVENTUALES SIN RELACION DE DEPENDENCIA</t>
  </si>
  <si>
    <t>CONTRATACION DE PERSONAL PARA CUBRIR LA NECESIDAD INSTITUCIONAL</t>
  </si>
  <si>
    <t>VIATICOS Y SUBSISTENCIAS AL EXTERIOR</t>
  </si>
  <si>
    <t>INVESTIGACIONES PROFESIONALES Y ANALISIS</t>
  </si>
  <si>
    <t>ADQUISICION DE MOBILIARIO PARA CUBRIR LA NECESIDAD INSTITUCIONAL</t>
  </si>
  <si>
    <t>COMPRA DE MOBILIARIO PARA EL DEPARTAMENTO</t>
  </si>
  <si>
    <t xml:space="preserve">SERVICIOS PERSONALES POR CONTRATO </t>
  </si>
  <si>
    <t>MEJORAMIENTO Y AMPLIACION DEL SISTEMA DE AGUA POTABLE</t>
  </si>
  <si>
    <t>ARRENDAMIENTO DE MAQUINARIA DEPENDIENDO DE LA NECESIDAD INSTITUCIONAL</t>
  </si>
  <si>
    <t>COMBUSTIBLES Y LUBRICANTES AÑOS ANTERIORES</t>
  </si>
  <si>
    <t>DE AGUA POTABLE AÑOS ANTERIORES</t>
  </si>
  <si>
    <t>REALIZACION DE PROYECTOS DE AGUA POTABLE</t>
  </si>
  <si>
    <t>CUMPLIR CON LAS NECESIDADES DE AÑOS ANTERIORES</t>
  </si>
  <si>
    <t>DE AGUA POTABLE</t>
  </si>
  <si>
    <t>DE ALCANTARILLADO</t>
  </si>
  <si>
    <t>REALIZACION DE PROYECTOS DE ALCANTARILLADO</t>
  </si>
  <si>
    <t>DE ALCANTARILLADO AÑOS ANTERIORES</t>
  </si>
  <si>
    <t>CONSTRUCCION MERCADO EN GUARANDA Y PARROQUIAS AÑOS ANTERIORES</t>
  </si>
  <si>
    <t xml:space="preserve">ILUMINACION </t>
  </si>
  <si>
    <t>CERRAMIENTOS</t>
  </si>
  <si>
    <t xml:space="preserve">CONSTRUCCION DE CERRAMIENTOS </t>
  </si>
  <si>
    <t>APLICACIÓN DE ORDENANZA PARA CERRAMIENTO DE SOLARES NO EDIFICADOS</t>
  </si>
  <si>
    <t xml:space="preserve">VARIAS OBRAS </t>
  </si>
  <si>
    <t>DE URBANIZACION Y EMBELLECIMIENTO AÑOS ANTERIORES</t>
  </si>
  <si>
    <t>MONTOS PARA CANCELAR DE AÑOS ANTERIORES</t>
  </si>
  <si>
    <t>ESTUDIO Y DISEÑOS DE PROYECTOS DE AÑOS ANTERIORES</t>
  </si>
  <si>
    <t>INTERESES DE LA DEUDA PUBLICA</t>
  </si>
  <si>
    <t>VESTUARIO LENCERIA</t>
  </si>
  <si>
    <t>GASTO DE LA ENTIDAD</t>
  </si>
  <si>
    <t>ACERAS BORDILLOS Y ADOQUINES</t>
  </si>
  <si>
    <t>CUMPLIR LAS ACTIVIDADES DE MENSAJERIA A TRAVES DE UNA EMPRESA EXTERNA PARA EL ENVÍO DE DOCUMENTACION</t>
  </si>
  <si>
    <t>CAPACITACION CONSTANTE DE SERVIDORES PUBLICOS</t>
  </si>
  <si>
    <t>CUMPLIR CON LAS NECESIDADES REFERENTES A SERVICIOS BASICOS</t>
  </si>
  <si>
    <t>CUMPLIR CON LOS PAGOS REFERENTES A PROYECTOS DE ALCANTARILLADO DE AÑOS ANTERIORES</t>
  </si>
  <si>
    <t>Bienes de uso Corriente: Combustibles, lubricantes y aditivos en general
Compra de lubricantes para el funcionamiento de los vehículos</t>
  </si>
  <si>
    <t>Proveer de combustibles años anteriores</t>
  </si>
  <si>
    <t>ADQUISICION DE UNA CONCRETERA, UN VIBRAPISONADOR, MARTILLO NEUMATICO, Y OTROS</t>
  </si>
  <si>
    <t>ARRENDAMIENTO DE EQUIPO CAMINERO</t>
  </si>
  <si>
    <t>ADQUISICION DE ROPA DE PROTECCCION PARA SOLDADORES, CHALECOS Y CASCOS PARA EL PERSONAL DE LA DIRECCION</t>
  </si>
  <si>
    <t>ADQUISICION DE MATERIALES DE ASEO PARA LA DIRECCION Y SUS OFICINAS</t>
  </si>
  <si>
    <t>ADQUISICION DE MATERIALES DE CONSTRUCCION PARA LA EJECUCIÓN DE OBRA CIVIL</t>
  </si>
  <si>
    <t>CONTAR CON LOS MATERIALES NECESARIOS PARA EJECUCION DE OBRA CIVIL</t>
  </si>
  <si>
    <t>EJECUTAR PROYECTOS EN CONVENIO CON LA FUNDACION LEGADO ENTRE OTROS PROYECTOS</t>
  </si>
  <si>
    <t xml:space="preserve">EMBELLECIMIENTO DEL PARQUE EL LIBERTADOR Y SUS ALREDEDORES </t>
  </si>
  <si>
    <t>CREACION DE ROTULACION PARA ACCESO Y SALIDA A LA CIUDAD</t>
  </si>
  <si>
    <t>CANCELACION DE VALORES CORRESPONDIENTES A PROCESOS DE AÑOS ANTERIORES</t>
  </si>
  <si>
    <t>MANTENIMIENTO VIAL</t>
  </si>
  <si>
    <t>CONSOLIDACIÓN DEL TALUD DEL BARRIO LA MERCED</t>
  </si>
  <si>
    <t>CREACION DE CUBIERTAS EN VARIOS SECTORES DEL CANTÓN</t>
  </si>
  <si>
    <t>PRESUPUESTO PARROQUIAL</t>
  </si>
  <si>
    <t>READECUACION DE INSTALACIONES MUNICIPALES</t>
  </si>
  <si>
    <t>BENEFICIAR EN LA ATENCION A LOS USUARIOS</t>
  </si>
  <si>
    <t>MEJORAMIENTO DE LAS INSTALACIONES DE LOS MERCADOS</t>
  </si>
  <si>
    <t xml:space="preserve">ADECUACION Y MEJORAMIENTO </t>
  </si>
  <si>
    <t>ILUMINACION, REPARACIÓN DE LUMINARIAS EN DIFERENTES SECTORES DEL CANTON
CREACION DE DIFERENTES ESTRUCTURAS PARA ILUMINACION EN LA CIUDAD</t>
  </si>
  <si>
    <t>ADQUIRIR EQUIPO CAMINERO PARA ATENDER LAS NECESIDADES DEL CANTON</t>
  </si>
  <si>
    <t>EXPROPIACIONES DE DIFERENTES TERRENOS DEPENDIENDO DE LA NECESIDAD INSTITUCIONAL</t>
  </si>
  <si>
    <t xml:space="preserve"> -	Ptrt del SAS del SAS Joyocoto
-	Ptrt del SAS Julio Moreno
-	Ptrt del SAS Marcopmbab reservorio
-	Ptrt del SAS Salinas
-	Ptrt del SAS San Luis de Pambil
-	Ptrt del SAS Cuatro Esquinas (2)
-	Ptrt del SAP Marcopamba
-2 	Libre aprovechamiento  
-	Escombrera
</t>
  </si>
  <si>
    <t>Adquisición de material publicitario para campañas de sensibilizacion Fauna Urbana, Viveros, Jardines</t>
  </si>
  <si>
    <t xml:space="preserve">AMPLIAR LA SENSIBILIZACION EN LA CIUDADANIA
</t>
  </si>
  <si>
    <t>Adquisición de material publicitario para campañas de sensibilizacion Cuidad Limpia</t>
  </si>
  <si>
    <t xml:space="preserve">Contratación del servicio de un Laboratorio Acreditado por el SAE para realizar monitoreos ambientales para 13 proyectos del GAD Guaranda: </t>
  </si>
  <si>
    <t xml:space="preserve"> Obras de Infraestructura             
Construcción del CARDS</t>
  </si>
  <si>
    <t>Adquisición de licencias originales de los sistemas operativos y aplicaciones ofimáticas, Adquisición de licencias de antivirus para servidores y pc´s</t>
  </si>
  <si>
    <t>Pago servicios básicos de agua potable de las intalaciones de la UMTTTSV</t>
  </si>
  <si>
    <t>Difusión, promoción, información y publicidad de proyectos de la UMTTTSV</t>
  </si>
  <si>
    <t>Difusión de Proyectos</t>
  </si>
  <si>
    <t xml:space="preserve">Mantener el servicio de vigilancia continuo </t>
  </si>
  <si>
    <t>Reparaciones en la cubierta y  paredes para mejorar la estética de la UMTTTSV</t>
  </si>
  <si>
    <t>Adquisición de repuestos para de las diferentes Unidades del la UMTTTSV</t>
  </si>
  <si>
    <t>Contratación de servicios de consultoria para el estudio del Plan Maestro de Movilidad del GAD Guaranda</t>
  </si>
  <si>
    <t>Contar con el Plan Maestro de Movilidad</t>
  </si>
  <si>
    <t>Aquisición de equipos de protección individual para el personal adminitrativo y operativo de la UMTTTSV</t>
  </si>
  <si>
    <t>Adquisición de sellos de caucho para las dependencias y microperforado en las ventanas de la UMTTTSV</t>
  </si>
  <si>
    <t>MATERIALES DE CONSTRUCCIÓN, ELECTRICOS, PLOMERIA, SEÑALIZACIÓN VIAL Y OTROS</t>
  </si>
  <si>
    <t>Compra de Mobiliario para adecuar las oficinas de la UMTTTSV</t>
  </si>
  <si>
    <t>Adquisición de motocicletas para los Agentes de Control Municipal que prestan servicios en la UMTTTSV</t>
  </si>
  <si>
    <t>Turismo</t>
  </si>
  <si>
    <t>Potencializar las habilidades de niño/as mediante actividades recreativas en la disciplina de fútbol y baloncesto en los niños y niñas del cantón Guaranda</t>
  </si>
  <si>
    <t>Deporte</t>
  </si>
  <si>
    <t>Fomentar espacios recreativos, culturales y artísticos de integración de niños y niñas de la zona urbana y rural en el cantón Guaranda para el buen uso de sus vacaciones</t>
  </si>
  <si>
    <t>Fomentar el bienestar humano, la dinamización de la economía local e integración de los guarandeños mediante la ejecución de actividades deportivas y culturales en el cantón Guaranda</t>
  </si>
  <si>
    <t>Descubriendo las habilidades en el fútbol y baloncesto de niña/as del cantón Guaranda</t>
  </si>
  <si>
    <t>Cursos vacacionales para la integración de niño/as a través de actividades culturales, artísticas y deportivas en el cantón Guaranda</t>
  </si>
  <si>
    <t>Fortalecimiento a las iniciativas deportivas y recreativas, lideradas por organizaciones deportivas, clubes, barrios, comunidades del cantón Guaranda”</t>
  </si>
  <si>
    <t>Ronda de eventos en espacios libres para la focalizacio de la sinfónica juvenil del cantón Guaranda</t>
  </si>
  <si>
    <t>Potencializar el talento, la expresión  del género musical sinfónica de niños y niñas del cantón Guaranda</t>
  </si>
  <si>
    <t>Conversatorio "Yo Artífice",   en cooperación con el INPC para la visualización de las artesanías de las mujeres de Simiatug del cantón Guaranda</t>
  </si>
  <si>
    <t xml:space="preserve">Generar espacios para la visibilización de las habilidades del arte, artesanía y cultura de las mujeres simiateñas y guarandeñas </t>
  </si>
  <si>
    <t xml:space="preserve">15 semanas de retreta nocturna de la guarandeñidad para vivir, sentir y soñar  </t>
  </si>
  <si>
    <t xml:space="preserve">La magia del sonido, luces y coloridos para que los niños y niñas sueñen, vivan y encanten  </t>
  </si>
  <si>
    <t>Generar espacios públicos de imaginnacion, colorido y encanto para que los guarandeños vivan el mes de sueño y encanto</t>
  </si>
  <si>
    <t>Festival de la musica nacional "el guaranndeño, vive, siente y sueña"</t>
  </si>
  <si>
    <t xml:space="preserve">Revitalizar el sentimiento de la expresión de la música la banda del pueblo Guarandeño   </t>
  </si>
  <si>
    <t>Fomentando su identidad y los valores humaitarios del canton Guaranda</t>
  </si>
  <si>
    <t>Recuperar la escencia cultural, los principios y valores humanos y territoriales del canton Guaranda</t>
  </si>
  <si>
    <t xml:space="preserve">Gestion de proyectos, programas  a traves de convenios interinstitucionales </t>
  </si>
  <si>
    <t>Elaboración de un libro agro alimentaria que radica en las sabidurias de adultos de las comuidades del canton Guaranda</t>
  </si>
  <si>
    <t>Sistematizar las recetas agoalimetarias   parroquia Veintimilla del cantón Guaranda</t>
  </si>
  <si>
    <t>Festival Nacional de música "el reencuentro entre las cuerdas" en el cantón Guaranda</t>
  </si>
  <si>
    <t xml:space="preserve">Revitalizar el sentimiento de la expresión de la música de cuerdas en el cantón Guaranda   </t>
  </si>
  <si>
    <t>Cultura</t>
  </si>
  <si>
    <t>Fortalecimiento de la planta procesadora de la papa liderado por " ASOPAPA" del cantón Guaranda</t>
  </si>
  <si>
    <t>Incetivos a las inniciativas, creatividad, innnovacion   de emprenndimientos productivos y de servicios en el canton Guaranda</t>
  </si>
  <si>
    <t>Participación de cofinanciamiento mediante convenios y cooperación interinstitucional para el desarrollo y biennestar de Guaranda 2023</t>
  </si>
  <si>
    <t>Establecer convenio para el funcionamiento técnico, administrativo y comercialización de los derivados de la papa el cantón Guaranda</t>
  </si>
  <si>
    <t>Motivar los emprendimientos para el fomento a la economia local en el canton Guaranda</t>
  </si>
  <si>
    <t>Garantizar la participacion de cofinanciamiento mediante convenios y cooperación interinstitucional para el desarrollo y biennestar de Guaranda 2023</t>
  </si>
  <si>
    <t>Desarrollo Comunnitario</t>
  </si>
  <si>
    <t>TOTAL GENERAL</t>
  </si>
  <si>
    <t>CUMPLIR CON ACTIVDADES ADMINISTRATIVAS Y FINNCIERAS DE LA DIRECCION</t>
  </si>
  <si>
    <t>MANTENER MENSUALMENTE CON LAS OBLIGACIONES Y BENEFICIOS DE LOS SERVIDORES</t>
  </si>
  <si>
    <t>LOGRAR CON LAS ACTIVIDADES ADMINISTRATIVAS Y FINANCIERAS INSTITUCIONAL</t>
  </si>
  <si>
    <t>BRINDAR SERVICIOS ADMINISTRATIVOS A LA COLECTIVIDAD</t>
  </si>
  <si>
    <t>REALIZAR GESTIONES INSTITUCIONALES FUERA DE LA CIUDAD</t>
  </si>
  <si>
    <t>REALIZAR GESTIONES INSTITUCIONALES FUERA DEL PAIS</t>
  </si>
  <si>
    <t>LOGRAR CON LA GESTION INSTITUCIONAL</t>
  </si>
  <si>
    <t>ACTUALIZAR LOS CONOCIMIENTOS QUE PERMITA DESEMPEÑAR FUNCIONES</t>
  </si>
  <si>
    <t>Aquisición de uniformes para el personal admnistrativo de la Dirección Talento Humano</t>
  </si>
  <si>
    <t>PROCURADURIA SINDICA</t>
  </si>
  <si>
    <t xml:space="preserve">CONTRATAR PERSONAL </t>
  </si>
  <si>
    <t>CUBRIR CON LA NECESIDAD INSTITUCIONAL</t>
  </si>
  <si>
    <t>REALIZAR LAS RECARGAS DE LOS EXTINTORES DE TODAS LAS DEPENDENCIAS MUNICIPALES</t>
  </si>
  <si>
    <t xml:space="preserve">MANTENER EN BUENAS CONDICIONES LOS EXTINTORES EXISTENTES EN LA INSTITUCION </t>
  </si>
  <si>
    <t>HORAS SUPLEMENTARIAS Y EXTRAORDINARIAS</t>
  </si>
  <si>
    <t>ADQUISICION DE VESTIMENTA</t>
  </si>
  <si>
    <t>212840107</t>
  </si>
  <si>
    <t>212840104</t>
  </si>
  <si>
    <t>OBJETIVO PLAN NACIONAL</t>
  </si>
  <si>
    <t>105  Político institucional y participación ciudadana
•	Implementar el modelo de gestión, propiciando la capacidad del Gobierno Municipal Alternativo, mediante la planificación institucional y territorial para el Sumak Kawsay, promoviendo la participación ciudadana, comunitaria y control social, sustentado en los ejes del modelo de gestión por Guaranda: Participativo, Intercultural, Equitativo y Ecológico (por Guaranda de PIEE)</t>
  </si>
  <si>
    <t>ROLES DE PAGO - COMPROBANTE DE PAGO - TRANSFERENCIAS SPI</t>
  </si>
  <si>
    <t>Mantener al día las en las remuneraciones a los funcionarios municipales</t>
  </si>
  <si>
    <t>INFORMES - CONTRATOS - COMPROBANTE DE PAGO - TRANSFERENCIAS SPI</t>
  </si>
  <si>
    <t>INFORMES - ACCION DE PERSONAL - COMPROBANTE DE PAGO - TRANSFERENCIAS SPI</t>
  </si>
  <si>
    <t>POSICIONAMIENTO DE LA IMAGEN Y GESTION INSTITUCIONAL</t>
  </si>
  <si>
    <t xml:space="preserve">Adquisición de materiales de impresión para continuar brindando el mejor servicio </t>
  </si>
  <si>
    <t>Adquisición de repuestos y accesorios para el optimo funcionamiento de los vehiculos</t>
  </si>
  <si>
    <t>desinfectante,cloro, gel antibacterial,ambiental jabon liquido y barra ,ambiental,limpia muebles, limpia vidrios, detergente, escobas, franelas, papel higienico dispensador tollas de tela y  pape, trapeadores, tachos basura plastica amoral, fundas, escobas, cepillos plasticos, lava vajilla, rasqueteadores, cera de piso  ect</t>
  </si>
  <si>
    <t>Suministros Para Construccion, electricidad, etc</t>
  </si>
  <si>
    <t xml:space="preserve">Equipo de computo, impresoras de tinta contunua y impresoras de tiqueteras, etc </t>
  </si>
  <si>
    <t>Ene-abrl 40%-mayo-ago 30%-sep-dic30%</t>
  </si>
  <si>
    <t>Objetivo 4  Garantizar la gestión de las finanzas públicas de manera sostenible y
transparente</t>
  </si>
  <si>
    <t>INFORMES - ROLES DE PAGO - COMPROBANTE DE PAGO - TRANSFERENCIAS SPI</t>
  </si>
  <si>
    <t>CUMPLIR CON ACTIVDADES FINNCIERAS DE LA DIRECCION- RECAUDACIONES TRIBUTARIAS</t>
  </si>
  <si>
    <t>IMPRESIÓN REPORDUCCION Y PUBLICACION DE ESPECIES VALORADAS, TIKERAS, ETC</t>
  </si>
  <si>
    <t>Implementar el modelo de gestión, propiciando la capacidad del Gobierno Municipal Alternativo, mediante la planificación institucional y territorial para el Sumak Kawsay, promoviendo la participación ciudadana, comunitaria y control social, sustentado en los ejes del modelo de gestión por Guaranda: Participativo, Intercultural, Equitativo y Ecológico (Guaranda de PIEE)</t>
  </si>
  <si>
    <t>Objetivo 9 Garantizar la seguridad ciudadana, orden público y gestión de riesgos</t>
  </si>
  <si>
    <t>Objetivo 2- Impulsar un sistema económico con reglas claras que fomente el
comercio exterior, turismo, atracción de inversiones y modernización del sistema
financiero nacional</t>
  </si>
  <si>
    <t>103	          Socio cultural
•	Consolidar la plurinacionalidad y la interculturalidad, afirmando la identidad cultural y potenciando la gestión del patrimonio cultural tangible e intangible, incrementando actividades y espacios, recreativos, deportivos y culturales con enfoque de igualdad</t>
  </si>
  <si>
    <t>DIRECCIÓN DE GESTIÓN SOCIAL,CULTURAL Y DESARROLLO COMUNITARIO</t>
  </si>
  <si>
    <t>1 coordinación con la Policía Nacional, Bomberos, Unidad de Tránsito, Clubes, entre otros</t>
  </si>
  <si>
    <t>1 Estructuración, diseño y elaboración del observatorio turístico                                                            2 Levantamiento de informacion  (encuestas)</t>
  </si>
  <si>
    <t>1 Coordinación y planificación de actividades  con el munnicipio de Evergen                                                         2 Convocatoria                                                            3 Promoción y difusión del evento                                 4 Exhibición de fotografias</t>
  </si>
  <si>
    <t xml:space="preserve">1 Coordinación y planificación                                     2 Convocatoria, promoción y difusión                                 3 Ejecución </t>
  </si>
  <si>
    <t>1 Planificación y coordinación con la Dirección de Obras Públicas                                        2 Acuerdos de intervención a traves de convenio de cooperación interinstitucional                                                                                                 3 Diseño y mejoramiento del espacio turistico                                                         4 Seguimiento, monitoreo para la sostenibilidad de servicio</t>
  </si>
  <si>
    <t>Encuentro internacionnal Trail Runner y Plus</t>
  </si>
  <si>
    <t>Establecer alianzas estratégicas de participación interinstitucional para la ejecución de programas y proyectos mediante contrapartes</t>
  </si>
  <si>
    <t xml:space="preserve"> Implementar el modelo de gestión, propiciando la capacidad del Gobierno Municipal Alternativo, mediante la planificación institucional y territorial para el Sumak Kawsay, lebasso promoviendo la participación ciudadana, comunitaria y control social, sustentado en los ejes del modelo de gestión por Guaranda: Participativo, Intercultural, Equitativo y Ecológico (Guaranda de PIEE) </t>
  </si>
  <si>
    <t>Cumplir al día el pago de Sueldos, Salarios y Beneficios de Ley</t>
  </si>
  <si>
    <t>Compra de vestuario, lencería y prendas de protección</t>
  </si>
  <si>
    <t>Dotar a la Dirección de Comunicación de todos los insumos y materiales necesarios para el desarrollo eficiente de sus funciones</t>
  </si>
  <si>
    <t>Adquisición de equipos, sistemas y paquetes informáticos</t>
  </si>
  <si>
    <t>OED 2- RECUPERAR Y PROTEGER EL CORREDOR ECOLÓGICO EN LAS PARROQUIAS RURALES Y URBANAS DEL CANTÓN GUARANDA, PROPICIANDO LA REDUCCIÓN DE LA CONTAMINACIÓN Y PRÁCTICAS COMUNITARIAS PARA LA SOSTENIBILIDAD AMBIENTAL</t>
  </si>
  <si>
    <t>3- IMPULSO PARA EL APROVECHAMIENTO DE RESIDUOS SÓLIDOS Y SERVICIO DE SANEAMIENTO, PROMOVIENDO LA CLASIFICACIÓN EN LA FUENTE</t>
  </si>
  <si>
    <t>Arrendamiento de terrenos 
Uso para el buen funcionamiento de la dir Gestión Ambiental</t>
  </si>
  <si>
    <t xml:space="preserve">- Botadero a cielo abierto de Curgua
- SAS Marcopamba
- SAS Joyocoyo
- SAS Julio Moreno
- SAS Cuatro Esquinas
- SAS Salinas
- SAS San Luis de Pambil 
- SAP Marcopamba
- Agua de consumo humano Quindigua
- Camal Municipal
- Libre aprovechamiento
- Escombrera
- CARS y Relleno Sanitario   
                 </t>
  </si>
  <si>
    <t>Bienes de uso Corriente Químicos
Compra de insumos químicos  a efecto la fumigación de vectores y maleza dentro del cantón Guaranda (cloro)</t>
  </si>
  <si>
    <t>Bienes de uso Corriente                                
Adquisición  de alimento e insumo para el albergue canino en base al cuidado de la fauna urbana en base a la competencia exclusiva</t>
  </si>
  <si>
    <t xml:space="preserve"> Obras de Infraestructura 
Construccion de un techado para la plaza de comercializacion de animales área de porcinos</t>
  </si>
  <si>
    <t xml:space="preserve">Bienes Muebles                             Maquinaria 
Bomba de fumigación a motor para la plaza de animales
*Balanza de pesaje para cerdos plaza de animales             -Adquisición de 2 brazos o barreras vehiculares para el ingreso y salida de la plaza de animales             - Sierra corte pechos, aturdidor electrico, pistola magnunm calibre 25                      - Balanza digital para vivero  </t>
  </si>
  <si>
    <t xml:space="preserve">Bienes Muebles      
Sistema informático contraparte EVERGEN información único de juntas de agua Camaras de Vigilancia en el CARS, plaza de animales, CAEFU, Camal, Area Administrativa   GPS para vehiculos de la dirección, </t>
  </si>
  <si>
    <t>1,1 D Talento Humano</t>
  </si>
  <si>
    <t>11 UMTTTSV</t>
  </si>
  <si>
    <t>Satisfacer las necesidades del área en cuanto a personal</t>
  </si>
  <si>
    <t>11 Dirección Adminitrativa</t>
  </si>
  <si>
    <t xml:space="preserve">Contratación servicios de consultoria para la implementación de la ISO9001/IEC17025 para el proceso de acreditación del CRTV del GAD-Guaranda </t>
  </si>
  <si>
    <t xml:space="preserve">Adquisición de materiales de aseo para mejorar la imagen intitucional y un mejor servicio </t>
  </si>
  <si>
    <t>MANTENER AL DÍA EL PAGO DE SUELDOS, SALARIOS Y BENEFICIOS DE LEY, DENTRO DE LA ESTRUCTURA DE TODA LA DIRECCIÓN DE PLANIFICACIÓN DEL GADC-GUARANDA</t>
  </si>
  <si>
    <t>CUMPLIR AL DÍA EL PAGO PAGO HORAS EXTRAS Y SUPLEMENTARIAS BENEFICIOS DE LEY</t>
  </si>
  <si>
    <t>Actualización de Estudios de Factibilidad y de los Diseños Definitivos del Mejoramiento Y Ampliación Del Sistema De Agua Potable Regional Las Mercedes, Parroquia San Luis De Pambil, Estudios De Factibilidad Y Diseño Definitivo De Los Sistemas De Agua Potable Y Alcantarillado Sanitario Y Pluvial De La Cabecera Parroquial De Simiatug - Estudios de factibilidad y Diseño definitivo de los sistemas de agua potable de varias comunidades del cantón Guaranda - Diseño a nivel de carpeta asfáltica de las calles urbanas del cantón Guaranda - Estudios de Factibilidad y Diseño Definitivo de los sistemas de Agua Potable Y Alcantarillado Sanitario Y Pluvial De La Cabecera Parroquial Urbano de Guanujo y Estudios de Factibilidad y Diseño Definitivo de los sistemas de Alcantarillado Sanitario y Pluvial de la Parroquia Veintimilia - Estudios de Factibilidad y Diseño Definitivo de la JAAP de Pongo Urco y Tolapungo entre otros</t>
  </si>
  <si>
    <t>VESTUARIO, LENCERIA Y PRENDAS  DE PROT AÑOS ANTERIORES</t>
  </si>
  <si>
    <t>Promover la planificación y desarrollo territorial sostenible, priorizando los derechos de la naturaleza, humanos y colectivos, con servicios públicos accesibles, mediante una adecuada aplicación de normativas para el uso, ocupación, gestión y aprovechamiento del suelo</t>
  </si>
  <si>
    <t>103           Socio cultural
• Consolidar la plurinacionalidad y la interculturalidad, afirmando la identidad cultural y potenciando la gestión del patrimonio cultural tangible e intangible, incrementando actividades y espacios, recreativos, deportivos y culturales con enfoque de igualdad</t>
  </si>
  <si>
    <t>POTENCIALIZAR EL PATRIMONIO CULTURAL DEL CARNAVAL DE GUARANDA</t>
  </si>
  <si>
    <t>REALIZAR EL CONTROL PREVIO APLICANDO LA NORMATIVA LEGAL VIGENTE</t>
  </si>
  <si>
    <t>CANCELACION DE VALORES CORRESPONDIENTES A PROYECTOS DE AÑOS ANTERIORES</t>
  </si>
  <si>
    <t>CUMPLIR CON LAS OBLIGACIONES CONTRACTUALES</t>
  </si>
  <si>
    <t>Fortalecer los cliclopaseos para el posisionamiento de las potencialidades turísticas del cantón Guaranda</t>
  </si>
  <si>
    <t>Realizar seguimiento para la ejecución del proyecto "observatorio matemático estadístico piloto para el Dpto. de Gestión Turística del GAD-Guaranda"</t>
  </si>
  <si>
    <t>Promover actividades artísticas para valorar el turismo y los recursos hídricos del cantón Guaranda</t>
  </si>
  <si>
    <t>Realizar capacitaciones, intercambio de experiencia para mejorar los servicio turísticos en el cantón Guaranda</t>
  </si>
  <si>
    <t>Evitar la expansión de la frontera agrícola que afecta al Bosque Protector Peña
Blanca a traves de iniciativas turisticas de aventura CHIRIWAYKU Park en la Comunidad Tres Marías, Parroquia Salinas, Cantón Guaranda, Provincia de Bolívar.</t>
  </si>
  <si>
    <t xml:space="preserve">ELABORADO POR: </t>
  </si>
  <si>
    <t>ARQ. RODRIGO GOYES NOBOA</t>
  </si>
  <si>
    <t>DIRECTOR DE PLANIFICACION</t>
  </si>
  <si>
    <t>ADQUISICION DE VEHICULOS O MANTENIMENTO DE LOS EXISTENTES</t>
  </si>
  <si>
    <r>
      <rPr>
        <sz val="8"/>
        <color rgb="FFFF0000"/>
        <rFont val="Times New Roman"/>
        <family val="1"/>
      </rPr>
      <t>Excavadora sobre orugas</t>
    </r>
    <r>
      <rPr>
        <sz val="8"/>
        <rFont val="Times New Roman"/>
        <family val="1"/>
      </rPr>
      <t xml:space="preserve">, </t>
    </r>
    <r>
      <rPr>
        <sz val="8"/>
        <color rgb="FFFF0000"/>
        <rFont val="Times New Roman"/>
        <family val="1"/>
      </rPr>
      <t>cargadora fronta</t>
    </r>
    <r>
      <rPr>
        <sz val="8"/>
        <rFont val="Times New Roman"/>
        <family val="1"/>
      </rPr>
      <t xml:space="preserve">l, </t>
    </r>
    <r>
      <rPr>
        <sz val="8"/>
        <color rgb="FFFF0000"/>
        <rFont val="Times New Roman"/>
        <family val="1"/>
      </rPr>
      <t>motoniveladora</t>
    </r>
    <r>
      <rPr>
        <sz val="8"/>
        <rFont val="Times New Roman"/>
        <family val="1"/>
      </rPr>
      <t>,</t>
    </r>
    <r>
      <rPr>
        <sz val="8"/>
        <color rgb="FFFF0000"/>
        <rFont val="Times New Roman"/>
        <family val="1"/>
      </rPr>
      <t xml:space="preserve"> minicargadora, accesorios de barredora</t>
    </r>
    <r>
      <rPr>
        <sz val="8"/>
        <rFont val="Times New Roman"/>
        <family val="1"/>
      </rPr>
      <t xml:space="preserve">, </t>
    </r>
    <r>
      <rPr>
        <sz val="8"/>
        <color rgb="FFFF0000"/>
        <rFont val="Times New Roman"/>
        <family val="1"/>
      </rPr>
      <t>accesorio martillo hidráulico</t>
    </r>
    <r>
      <rPr>
        <sz val="8"/>
        <rFont val="Times New Roman"/>
        <family val="1"/>
      </rPr>
      <t xml:space="preserve">, </t>
    </r>
    <r>
      <rPr>
        <sz val="8"/>
        <color rgb="FFFF0000"/>
        <rFont val="Times New Roman"/>
        <family val="1"/>
      </rPr>
      <t>retroexcavadora</t>
    </r>
    <r>
      <rPr>
        <sz val="8"/>
        <rFont val="Times New Roman"/>
        <family val="1"/>
      </rPr>
      <t>,</t>
    </r>
    <r>
      <rPr>
        <sz val="8"/>
        <color rgb="FFFF0000"/>
        <rFont val="Times New Roman"/>
        <family val="1"/>
      </rPr>
      <t xml:space="preserve"> rodillo de bacheo doble tambor</t>
    </r>
    <r>
      <rPr>
        <sz val="8"/>
        <rFont val="Times New Roman"/>
        <family val="1"/>
      </rPr>
      <t xml:space="preserve">, </t>
    </r>
    <r>
      <rPr>
        <sz val="8"/>
        <color rgb="FFFF0000"/>
        <rFont val="Times New Roman"/>
        <family val="1"/>
      </rPr>
      <t>rodillo liso cabinado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</si>
</sst>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quot;€&quot;_-;\-* #,##0.00\ &quot;€&quot;_-;_-* &quot;-&quot;??\ &quot;€&quot;_-;_-@_-"/>
    <numFmt numFmtId="165" formatCode="_-* #,##0.00_-;\-* #,##0.00_-;_-* &quot;-&quot;??_-;_-@_-"/>
    <numFmt numFmtId="166" formatCode="_(&quot;€&quot;\ * #,##0.00_);_(&quot;€&quot;\ * \(#,##0.00\);_(&quot;€&quot;\ * &quot;-&quot;??_);_(@_)"/>
    <numFmt numFmtId="167" formatCode="&quot;€&quot;\ #,##0.00_);[Red]\(&quot;€&quot;\ #,##0.00\)"/>
  </numFmts>
  <fonts count="11" x14ac:knownFonts="1">
    <font>
      <sz val="11"/>
      <color theme="1"/>
      <name val="Calibri"/>
      <family val="2"/>
      <scheme val="minor"/>
    </font>
    <font>
      <sz val="11"/>
      <color theme="1"/>
      <name val="Calibri"/>
      <family val="2"/>
      <scheme val="minor"/>
    </font>
    <font>
      <sz val="10"/>
      <color rgb="FF000000"/>
      <name val="Times New Roman"/>
      <family val="1"/>
    </font>
    <font>
      <sz val="8"/>
      <name val="Times New Roman"/>
      <family val="1"/>
    </font>
    <font>
      <b/>
      <sz val="8"/>
      <name val="Times New Roman"/>
      <family val="1"/>
    </font>
    <font>
      <sz val="9"/>
      <color indexed="81"/>
      <name val="Tahoma"/>
      <family val="2"/>
    </font>
    <font>
      <b/>
      <sz val="9"/>
      <color indexed="81"/>
      <name val="Tahoma"/>
      <family val="2"/>
    </font>
    <font>
      <sz val="8"/>
      <name val="Calibri"/>
      <family val="2"/>
      <scheme val="minor"/>
    </font>
    <font>
      <sz val="9"/>
      <color indexed="81"/>
      <name val="Tahoma"/>
      <charset val="1"/>
    </font>
    <font>
      <b/>
      <sz val="9"/>
      <color indexed="81"/>
      <name val="Tahoma"/>
      <charset val="1"/>
    </font>
    <font>
      <sz val="8"/>
      <color rgb="FFFF0000"/>
      <name val="Times New Roman"/>
      <family val="1"/>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1">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 fillId="0" borderId="0"/>
    <xf numFmtId="166" fontId="1" fillId="0" borderId="0" applyFont="0" applyFill="0" applyBorder="0" applyAlignment="0" applyProtection="0"/>
    <xf numFmtId="0" fontId="2" fillId="0" borderId="0"/>
    <xf numFmtId="165"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cellStyleXfs>
  <cellXfs count="106">
    <xf numFmtId="0" fontId="0" fillId="0" borderId="0" xfId="0"/>
    <xf numFmtId="0" fontId="3" fillId="0" borderId="1" xfId="4"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9"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4" applyFont="1" applyBorder="1" applyAlignment="1">
      <alignment horizontal="center" vertical="center" wrapText="1"/>
    </xf>
    <xf numFmtId="9" fontId="4" fillId="0" borderId="1"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0" fontId="4" fillId="0" borderId="1" xfId="0" applyFont="1" applyBorder="1" applyAlignment="1">
      <alignment horizontal="center" wrapText="1"/>
    </xf>
    <xf numFmtId="9" fontId="4" fillId="0" borderId="1" xfId="0" applyNumberFormat="1" applyFont="1" applyBorder="1" applyAlignment="1">
      <alignment horizontal="center" wrapText="1"/>
    </xf>
    <xf numFmtId="10" fontId="4" fillId="0" borderId="1" xfId="0" applyNumberFormat="1" applyFont="1" applyBorder="1" applyAlignment="1">
      <alignment horizontal="center" wrapText="1"/>
    </xf>
    <xf numFmtId="3" fontId="4" fillId="0" borderId="1" xfId="0" applyNumberFormat="1" applyFont="1" applyBorder="1" applyAlignment="1">
      <alignment horizontal="center" wrapText="1"/>
    </xf>
    <xf numFmtId="0" fontId="3" fillId="5" borderId="1" xfId="0" applyFont="1" applyFill="1" applyBorder="1" applyAlignment="1">
      <alignment horizontal="center" vertical="center" wrapText="1"/>
    </xf>
    <xf numFmtId="9" fontId="3" fillId="5" borderId="1" xfId="0" applyNumberFormat="1" applyFont="1" applyFill="1" applyBorder="1" applyAlignment="1">
      <alignment horizontal="center" vertical="center" wrapText="1"/>
    </xf>
    <xf numFmtId="0" fontId="3" fillId="0" borderId="1" xfId="0" applyFont="1" applyBorder="1" applyAlignment="1">
      <alignment horizontal="center" wrapText="1"/>
    </xf>
    <xf numFmtId="0" fontId="3" fillId="0" borderId="1" xfId="4" applyFont="1" applyBorder="1" applyAlignment="1">
      <alignment horizontal="center" wrapText="1"/>
    </xf>
    <xf numFmtId="3" fontId="3" fillId="4" borderId="1" xfId="0" applyNumberFormat="1" applyFont="1" applyFill="1" applyBorder="1" applyAlignment="1">
      <alignment horizontal="center" vertical="center" wrapText="1"/>
    </xf>
    <xf numFmtId="165" fontId="4" fillId="0" borderId="1" xfId="1" applyFont="1" applyFill="1" applyBorder="1" applyAlignment="1">
      <alignment horizontal="center" vertical="center" wrapText="1"/>
    </xf>
    <xf numFmtId="9" fontId="3" fillId="0" borderId="1" xfId="3" applyFont="1" applyFill="1" applyBorder="1" applyAlignment="1">
      <alignment horizontal="center" vertical="center" wrapText="1"/>
    </xf>
    <xf numFmtId="0" fontId="4" fillId="0" borderId="1" xfId="4" applyFont="1" applyBorder="1" applyAlignment="1">
      <alignment horizontal="center" wrapText="1"/>
    </xf>
    <xf numFmtId="4" fontId="3" fillId="0" borderId="1" xfId="0" applyNumberFormat="1" applyFont="1" applyBorder="1" applyAlignment="1">
      <alignment horizontal="center" wrapText="1"/>
    </xf>
    <xf numFmtId="9" fontId="3" fillId="0" borderId="1" xfId="3" applyFont="1" applyFill="1" applyBorder="1" applyAlignment="1">
      <alignment horizontal="center" wrapText="1"/>
    </xf>
    <xf numFmtId="3" fontId="3" fillId="0" borderId="1" xfId="0" applyNumberFormat="1" applyFont="1" applyBorder="1" applyAlignment="1">
      <alignment horizontal="center" wrapText="1"/>
    </xf>
    <xf numFmtId="9" fontId="3" fillId="0" borderId="1" xfId="0" applyNumberFormat="1" applyFont="1" applyBorder="1" applyAlignment="1">
      <alignment horizontal="center" wrapText="1"/>
    </xf>
    <xf numFmtId="9" fontId="4" fillId="0" borderId="1" xfId="3" applyFont="1" applyFill="1" applyBorder="1" applyAlignment="1">
      <alignment horizontal="center" vertical="center" wrapText="1"/>
    </xf>
    <xf numFmtId="9" fontId="4" fillId="0" borderId="1" xfId="3" applyFont="1" applyFill="1" applyBorder="1" applyAlignment="1">
      <alignment horizontal="center" wrapText="1"/>
    </xf>
    <xf numFmtId="0" fontId="3" fillId="0" borderId="0" xfId="0" applyFont="1" applyAlignment="1">
      <alignment horizontal="center" wrapText="1"/>
    </xf>
    <xf numFmtId="0" fontId="3" fillId="2" borderId="1" xfId="0" applyFont="1" applyFill="1" applyBorder="1" applyAlignment="1">
      <alignment horizontal="center" vertical="center" wrapText="1"/>
    </xf>
    <xf numFmtId="4" fontId="3" fillId="0" borderId="1" xfId="7" applyNumberFormat="1" applyFont="1" applyFill="1" applyBorder="1" applyAlignment="1">
      <alignment horizontal="center" wrapText="1"/>
    </xf>
    <xf numFmtId="4" fontId="4" fillId="0" borderId="1" xfId="7" applyNumberFormat="1" applyFont="1" applyFill="1" applyBorder="1" applyAlignment="1">
      <alignment horizontal="center" wrapText="1"/>
    </xf>
    <xf numFmtId="4" fontId="3" fillId="0" borderId="1" xfId="8" applyNumberFormat="1" applyFont="1" applyFill="1" applyBorder="1" applyAlignment="1">
      <alignment horizontal="center" wrapText="1"/>
    </xf>
    <xf numFmtId="4" fontId="4" fillId="4" borderId="1" xfId="8" applyNumberFormat="1" applyFont="1" applyFill="1" applyBorder="1" applyAlignment="1">
      <alignment horizontal="center" wrapText="1"/>
    </xf>
    <xf numFmtId="4" fontId="4" fillId="0" borderId="1" xfId="8" applyNumberFormat="1" applyFont="1" applyFill="1" applyBorder="1" applyAlignment="1">
      <alignment horizontal="center" wrapText="1"/>
    </xf>
    <xf numFmtId="4" fontId="3" fillId="0" borderId="1" xfId="9" applyNumberFormat="1" applyFont="1" applyFill="1" applyBorder="1" applyAlignment="1">
      <alignment horizontal="center" wrapText="1"/>
    </xf>
    <xf numFmtId="4" fontId="4" fillId="0" borderId="1" xfId="9" applyNumberFormat="1" applyFont="1" applyFill="1" applyBorder="1" applyAlignment="1">
      <alignment horizontal="center" wrapText="1"/>
    </xf>
    <xf numFmtId="4" fontId="3" fillId="0" borderId="1" xfId="9" applyNumberFormat="1" applyFont="1" applyFill="1" applyBorder="1" applyAlignment="1">
      <alignment horizontal="center" vertical="center" wrapText="1"/>
    </xf>
    <xf numFmtId="4" fontId="4" fillId="0" borderId="1" xfId="0" applyNumberFormat="1" applyFont="1" applyBorder="1" applyAlignment="1">
      <alignment horizontal="center" wrapText="1"/>
    </xf>
    <xf numFmtId="4"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4" fontId="3" fillId="0" borderId="1" xfId="2" applyNumberFormat="1" applyFont="1" applyFill="1" applyBorder="1" applyAlignment="1">
      <alignment horizontal="center" wrapText="1"/>
    </xf>
    <xf numFmtId="4" fontId="3" fillId="4" borderId="1" xfId="2" applyNumberFormat="1" applyFont="1" applyFill="1" applyBorder="1" applyAlignment="1">
      <alignment horizontal="center" wrapText="1"/>
    </xf>
    <xf numFmtId="4" fontId="4" fillId="0" borderId="1" xfId="2" applyNumberFormat="1" applyFont="1" applyFill="1" applyBorder="1" applyAlignment="1">
      <alignment horizontal="center" wrapText="1"/>
    </xf>
    <xf numFmtId="0" fontId="3" fillId="4" borderId="1" xfId="0" applyFont="1" applyFill="1" applyBorder="1" applyAlignment="1">
      <alignment horizontal="center" vertical="center" wrapText="1"/>
    </xf>
    <xf numFmtId="0" fontId="4" fillId="0" borderId="0" xfId="0" applyFont="1" applyAlignment="1">
      <alignment horizontal="center" wrapText="1"/>
    </xf>
    <xf numFmtId="4" fontId="3" fillId="4" borderId="1"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4" fontId="3" fillId="0" borderId="1" xfId="1" applyNumberFormat="1" applyFont="1" applyFill="1" applyBorder="1" applyAlignment="1">
      <alignment horizontal="center" wrapText="1"/>
    </xf>
    <xf numFmtId="4" fontId="4" fillId="0" borderId="1" xfId="1" applyNumberFormat="1" applyFont="1" applyFill="1" applyBorder="1" applyAlignment="1">
      <alignment horizontal="center" wrapText="1"/>
    </xf>
    <xf numFmtId="4" fontId="3" fillId="0" borderId="1" xfId="5" applyNumberFormat="1" applyFont="1" applyFill="1" applyBorder="1" applyAlignment="1">
      <alignment horizontal="center" wrapText="1"/>
    </xf>
    <xf numFmtId="0" fontId="3" fillId="0" borderId="1" xfId="5" applyNumberFormat="1" applyFont="1" applyFill="1" applyBorder="1" applyAlignment="1">
      <alignment horizontal="center" vertical="center" wrapText="1"/>
    </xf>
    <xf numFmtId="165" fontId="3" fillId="0" borderId="1" xfId="1" applyFont="1" applyFill="1" applyBorder="1" applyAlignment="1">
      <alignment horizontal="center" vertical="center" wrapText="1"/>
    </xf>
    <xf numFmtId="4" fontId="4" fillId="0" borderId="1" xfId="5" applyNumberFormat="1" applyFont="1" applyFill="1" applyBorder="1" applyAlignment="1">
      <alignment horizontal="center" wrapText="1"/>
    </xf>
    <xf numFmtId="167" fontId="4" fillId="0" borderId="1" xfId="5" applyNumberFormat="1" applyFont="1" applyFill="1" applyBorder="1" applyAlignment="1">
      <alignment horizontal="center" wrapText="1"/>
    </xf>
    <xf numFmtId="165" fontId="4" fillId="0" borderId="1" xfId="1" applyFont="1" applyFill="1" applyBorder="1" applyAlignment="1">
      <alignment horizontal="center" wrapText="1"/>
    </xf>
    <xf numFmtId="0" fontId="4" fillId="0" borderId="1" xfId="5" applyNumberFormat="1" applyFont="1" applyFill="1" applyBorder="1" applyAlignment="1">
      <alignment horizontal="center" vertical="center" wrapText="1"/>
    </xf>
    <xf numFmtId="0" fontId="3" fillId="0" borderId="1" xfId="4" applyFont="1" applyBorder="1" applyAlignment="1">
      <alignment horizontal="center" vertical="top" wrapText="1"/>
    </xf>
    <xf numFmtId="0" fontId="3" fillId="2" borderId="1" xfId="4" applyFont="1" applyFill="1" applyBorder="1" applyAlignment="1">
      <alignment horizontal="center" vertical="center" wrapText="1"/>
    </xf>
    <xf numFmtId="4" fontId="3" fillId="0" borderId="1" xfId="2" applyNumberFormat="1" applyFont="1" applyFill="1" applyBorder="1" applyAlignment="1">
      <alignment horizontal="center" vertical="center" wrapText="1"/>
    </xf>
    <xf numFmtId="4" fontId="4" fillId="2" borderId="1" xfId="5" applyNumberFormat="1" applyFont="1" applyFill="1" applyBorder="1" applyAlignment="1">
      <alignment horizontal="center" wrapText="1"/>
    </xf>
    <xf numFmtId="4" fontId="3" fillId="0" borderId="0" xfId="0" applyNumberFormat="1" applyFont="1" applyAlignment="1">
      <alignment horizontal="center" wrapText="1"/>
    </xf>
    <xf numFmtId="4" fontId="3" fillId="0" borderId="0" xfId="2" applyNumberFormat="1" applyFont="1" applyFill="1" applyBorder="1" applyAlignment="1">
      <alignment horizontal="center" wrapText="1"/>
    </xf>
    <xf numFmtId="164" fontId="3" fillId="0" borderId="0" xfId="0" applyNumberFormat="1" applyFont="1" applyAlignment="1">
      <alignment horizont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65" fontId="4" fillId="0" borderId="3" xfId="1" applyFont="1" applyFill="1" applyBorder="1" applyAlignment="1">
      <alignment horizontal="center" vertical="center" wrapText="1"/>
    </xf>
    <xf numFmtId="0" fontId="4" fillId="0" borderId="4" xfId="0" applyFont="1" applyBorder="1" applyAlignment="1">
      <alignment horizontal="center" vertical="center" wrapText="1"/>
    </xf>
    <xf numFmtId="9" fontId="3" fillId="0" borderId="6" xfId="3" applyFont="1" applyFill="1" applyBorder="1" applyAlignment="1">
      <alignment horizontal="center" vertical="center" wrapText="1"/>
    </xf>
    <xf numFmtId="9" fontId="3" fillId="0" borderId="6" xfId="3" applyFont="1" applyFill="1" applyBorder="1" applyAlignment="1">
      <alignment horizontal="center" wrapText="1"/>
    </xf>
    <xf numFmtId="9" fontId="4" fillId="0" borderId="6" xfId="3" applyFont="1" applyFill="1" applyBorder="1" applyAlignment="1">
      <alignment horizontal="center" vertical="center" wrapText="1"/>
    </xf>
    <xf numFmtId="9" fontId="4" fillId="0" borderId="6" xfId="3" applyFont="1" applyFill="1" applyBorder="1" applyAlignment="1">
      <alignment horizontal="center" wrapText="1"/>
    </xf>
    <xf numFmtId="9" fontId="3" fillId="0" borderId="6" xfId="0" applyNumberFormat="1" applyFont="1" applyBorder="1" applyAlignment="1">
      <alignment horizontal="center" vertical="center" wrapText="1"/>
    </xf>
    <xf numFmtId="9" fontId="4" fillId="0" borderId="6" xfId="0" applyNumberFormat="1" applyFont="1" applyBorder="1" applyAlignment="1">
      <alignment horizontal="center" vertical="center" wrapText="1"/>
    </xf>
    <xf numFmtId="9" fontId="4" fillId="0" borderId="6" xfId="0" applyNumberFormat="1" applyFont="1" applyBorder="1" applyAlignment="1">
      <alignment horizontal="center" wrapText="1"/>
    </xf>
    <xf numFmtId="9" fontId="3" fillId="0" borderId="6" xfId="0" applyNumberFormat="1" applyFont="1" applyBorder="1" applyAlignment="1">
      <alignment horizontal="center" wrapText="1"/>
    </xf>
    <xf numFmtId="10" fontId="3" fillId="0" borderId="6" xfId="3" applyNumberFormat="1" applyFont="1" applyFill="1" applyBorder="1" applyAlignment="1">
      <alignment horizontal="center" vertical="center" wrapText="1"/>
    </xf>
    <xf numFmtId="10" fontId="4" fillId="0" borderId="6" xfId="3" applyNumberFormat="1" applyFont="1" applyFill="1" applyBorder="1" applyAlignment="1">
      <alignment horizontal="center" wrapText="1"/>
    </xf>
    <xf numFmtId="10" fontId="4" fillId="0" borderId="6" xfId="3" applyNumberFormat="1" applyFont="1" applyFill="1" applyBorder="1" applyAlignment="1">
      <alignment horizontal="center" vertical="center" wrapText="1"/>
    </xf>
    <xf numFmtId="0" fontId="3" fillId="0" borderId="5"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vertical="center" wrapText="1"/>
    </xf>
    <xf numFmtId="0" fontId="4" fillId="0" borderId="8" xfId="4" applyFont="1" applyBorder="1" applyAlignment="1">
      <alignment horizontal="center" vertical="center" wrapText="1"/>
    </xf>
    <xf numFmtId="4" fontId="4" fillId="0" borderId="8" xfId="2" applyNumberFormat="1" applyFont="1" applyFill="1" applyBorder="1" applyAlignment="1">
      <alignment horizontal="center" wrapText="1"/>
    </xf>
    <xf numFmtId="9" fontId="4" fillId="0" borderId="8" xfId="0" applyNumberFormat="1" applyFont="1" applyBorder="1" applyAlignment="1">
      <alignment horizontal="center" vertical="center" wrapText="1"/>
    </xf>
    <xf numFmtId="9" fontId="4" fillId="0" borderId="9" xfId="0" applyNumberFormat="1" applyFont="1" applyBorder="1" applyAlignment="1">
      <alignment horizontal="center" vertical="center" wrapText="1"/>
    </xf>
    <xf numFmtId="0" fontId="4" fillId="3" borderId="1" xfId="0" applyFont="1" applyFill="1" applyBorder="1" applyAlignment="1">
      <alignment horizontal="center" wrapText="1"/>
    </xf>
    <xf numFmtId="4" fontId="4" fillId="2" borderId="1" xfId="0" applyNumberFormat="1" applyFont="1" applyFill="1" applyBorder="1" applyAlignment="1">
      <alignment horizontal="center" wrapText="1"/>
    </xf>
    <xf numFmtId="0" fontId="4" fillId="3" borderId="6" xfId="0" applyFont="1" applyFill="1" applyBorder="1" applyAlignment="1">
      <alignment horizontal="center" wrapText="1"/>
    </xf>
    <xf numFmtId="0" fontId="4" fillId="0" borderId="6" xfId="0" applyFont="1" applyBorder="1" applyAlignment="1">
      <alignment horizontal="center" wrapText="1"/>
    </xf>
    <xf numFmtId="4" fontId="3" fillId="0" borderId="1" xfId="5" applyNumberFormat="1" applyFont="1" applyFill="1" applyBorder="1" applyAlignment="1">
      <alignment horizontal="center" vertical="center" wrapText="1"/>
    </xf>
    <xf numFmtId="3" fontId="3" fillId="0" borderId="1"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4" fillId="3" borderId="1" xfId="0" applyFont="1" applyFill="1" applyBorder="1" applyAlignment="1">
      <alignment horizontal="center" wrapText="1"/>
    </xf>
    <xf numFmtId="0" fontId="4" fillId="0" borderId="1" xfId="0" applyFont="1" applyBorder="1" applyAlignment="1">
      <alignment horizontal="center" wrapText="1"/>
    </xf>
    <xf numFmtId="4" fontId="3" fillId="0" borderId="1" xfId="0" applyNumberFormat="1" applyFont="1" applyBorder="1" applyAlignment="1">
      <alignment horizontal="center" vertical="center" wrapText="1"/>
    </xf>
    <xf numFmtId="0" fontId="3" fillId="0" borderId="5" xfId="4" applyFont="1" applyBorder="1" applyAlignment="1">
      <alignment horizontal="center" vertical="center" wrapText="1"/>
    </xf>
    <xf numFmtId="0" fontId="3" fillId="0" borderId="1" xfId="4" applyFont="1" applyBorder="1" applyAlignment="1">
      <alignment horizontal="center" vertical="center" wrapText="1"/>
    </xf>
    <xf numFmtId="0" fontId="4"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4" fillId="0" borderId="1" xfId="4" applyFont="1" applyBorder="1" applyAlignment="1">
      <alignment horizontal="center" wrapText="1"/>
    </xf>
    <xf numFmtId="4" fontId="3" fillId="0" borderId="1" xfId="2" applyNumberFormat="1" applyFont="1" applyFill="1" applyBorder="1" applyAlignment="1">
      <alignment horizontal="center" vertical="center" wrapText="1"/>
    </xf>
    <xf numFmtId="0" fontId="3" fillId="0" borderId="5" xfId="0" applyFont="1" applyBorder="1" applyAlignment="1">
      <alignment horizontal="center" wrapText="1"/>
    </xf>
  </cellXfs>
  <cellStyles count="11">
    <cellStyle name="Millares" xfId="1" builtinId="3"/>
    <cellStyle name="Millares 2" xfId="7" xr:uid="{00000000-0005-0000-0000-000001000000}"/>
    <cellStyle name="Moneda" xfId="2" builtinId="4"/>
    <cellStyle name="Moneda 2" xfId="5" xr:uid="{00000000-0005-0000-0000-000003000000}"/>
    <cellStyle name="Moneda 2 2" xfId="9" xr:uid="{00000000-0005-0000-0000-000004000000}"/>
    <cellStyle name="Moneda 3" xfId="8" xr:uid="{00000000-0005-0000-0000-000005000000}"/>
    <cellStyle name="Moneda 4" xfId="10" xr:uid="{00000000-0005-0000-0000-000006000000}"/>
    <cellStyle name="Normal" xfId="0" builtinId="0"/>
    <cellStyle name="Normal 2" xfId="4" xr:uid="{00000000-0005-0000-0000-000008000000}"/>
    <cellStyle name="Normal 2 2" xfId="6" xr:uid="{00000000-0005-0000-0000-00000900000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19"/>
  <sheetViews>
    <sheetView tabSelected="1" zoomScaleNormal="100" workbookViewId="0">
      <pane ySplit="1" topLeftCell="A256" activePane="bottomLeft" state="frozen"/>
      <selection pane="bottomLeft" activeCell="D260" sqref="D260:H260"/>
    </sheetView>
  </sheetViews>
  <sheetFormatPr baseColWidth="10" defaultColWidth="18.453125" defaultRowHeight="10.5" x14ac:dyDescent="0.25"/>
  <cols>
    <col min="1" max="1" width="11" style="30" customWidth="1"/>
    <col min="2" max="2" width="14.36328125" style="30" customWidth="1"/>
    <col min="3" max="3" width="18.36328125" style="30" customWidth="1"/>
    <col min="4" max="4" width="23" style="30" customWidth="1"/>
    <col min="5" max="5" width="30" style="30" customWidth="1"/>
    <col min="6" max="6" width="24.90625" style="30" customWidth="1"/>
    <col min="7" max="7" width="10.36328125" style="30" customWidth="1"/>
    <col min="8" max="8" width="14.6328125" style="30" customWidth="1"/>
    <col min="9" max="9" width="9.54296875" style="30" customWidth="1"/>
    <col min="10" max="10" width="18.453125" style="30"/>
    <col min="11" max="13" width="5.6328125" style="30" customWidth="1"/>
    <col min="14" max="14" width="7" style="30" customWidth="1"/>
    <col min="15" max="16384" width="18.453125" style="30"/>
  </cols>
  <sheetData>
    <row r="1" spans="1:14" ht="39.9" customHeight="1" x14ac:dyDescent="0.25">
      <c r="A1" s="66" t="s">
        <v>484</v>
      </c>
      <c r="B1" s="67" t="s">
        <v>0</v>
      </c>
      <c r="C1" s="67" t="s">
        <v>1</v>
      </c>
      <c r="D1" s="67" t="s">
        <v>2</v>
      </c>
      <c r="E1" s="67" t="s">
        <v>3</v>
      </c>
      <c r="F1" s="67" t="s">
        <v>4</v>
      </c>
      <c r="G1" s="67" t="s">
        <v>5</v>
      </c>
      <c r="H1" s="68" t="s">
        <v>321</v>
      </c>
      <c r="I1" s="67" t="s">
        <v>6</v>
      </c>
      <c r="J1" s="67" t="s">
        <v>7</v>
      </c>
      <c r="K1" s="67" t="s">
        <v>8</v>
      </c>
      <c r="L1" s="67" t="s">
        <v>9</v>
      </c>
      <c r="M1" s="67" t="s">
        <v>10</v>
      </c>
      <c r="N1" s="69" t="s">
        <v>11</v>
      </c>
    </row>
    <row r="2" spans="1:14" ht="21" x14ac:dyDescent="0.25">
      <c r="A2" s="99" t="s">
        <v>250</v>
      </c>
      <c r="B2" s="100" t="s">
        <v>485</v>
      </c>
      <c r="C2" s="1" t="s">
        <v>47</v>
      </c>
      <c r="D2" s="1" t="s">
        <v>121</v>
      </c>
      <c r="E2" s="1" t="s">
        <v>48</v>
      </c>
      <c r="F2" s="2" t="s">
        <v>486</v>
      </c>
      <c r="G2" s="1">
        <v>5</v>
      </c>
      <c r="H2" s="32">
        <v>205495.87</v>
      </c>
      <c r="I2" s="5">
        <v>111510105</v>
      </c>
      <c r="J2" s="1" t="s">
        <v>49</v>
      </c>
      <c r="K2" s="1"/>
      <c r="L2" s="22">
        <v>0.5</v>
      </c>
      <c r="M2" s="22">
        <v>0.5</v>
      </c>
      <c r="N2" s="70">
        <v>1</v>
      </c>
    </row>
    <row r="3" spans="1:14" ht="21" x14ac:dyDescent="0.25">
      <c r="A3" s="99"/>
      <c r="B3" s="100"/>
      <c r="C3" s="1" t="s">
        <v>47</v>
      </c>
      <c r="D3" s="1" t="s">
        <v>123</v>
      </c>
      <c r="E3" s="2" t="s">
        <v>295</v>
      </c>
      <c r="F3" s="1" t="s">
        <v>487</v>
      </c>
      <c r="G3" s="1">
        <v>5</v>
      </c>
      <c r="H3" s="32">
        <v>17124.72</v>
      </c>
      <c r="I3" s="5">
        <v>111510203</v>
      </c>
      <c r="J3" s="1" t="s">
        <v>49</v>
      </c>
      <c r="K3" s="1"/>
      <c r="L3" s="22">
        <v>0.5</v>
      </c>
      <c r="M3" s="22">
        <v>0.5</v>
      </c>
      <c r="N3" s="70">
        <v>1</v>
      </c>
    </row>
    <row r="4" spans="1:14" ht="21" x14ac:dyDescent="0.25">
      <c r="A4" s="99"/>
      <c r="B4" s="100"/>
      <c r="C4" s="1" t="s">
        <v>47</v>
      </c>
      <c r="D4" s="1" t="s">
        <v>124</v>
      </c>
      <c r="E4" s="2" t="s">
        <v>295</v>
      </c>
      <c r="F4" s="1" t="s">
        <v>487</v>
      </c>
      <c r="G4" s="1">
        <v>5</v>
      </c>
      <c r="H4" s="32">
        <f>3125.13+275</f>
        <v>3400.13</v>
      </c>
      <c r="I4" s="5">
        <v>111510204</v>
      </c>
      <c r="J4" s="1" t="s">
        <v>49</v>
      </c>
      <c r="K4" s="1"/>
      <c r="L4" s="22">
        <v>0.5</v>
      </c>
      <c r="M4" s="22">
        <v>0.5</v>
      </c>
      <c r="N4" s="70">
        <v>1</v>
      </c>
    </row>
    <row r="5" spans="1:14" ht="39.9" customHeight="1" x14ac:dyDescent="0.25">
      <c r="A5" s="99"/>
      <c r="B5" s="100"/>
      <c r="C5" s="1" t="s">
        <v>47</v>
      </c>
      <c r="D5" s="1" t="s">
        <v>125</v>
      </c>
      <c r="E5" s="18" t="s">
        <v>296</v>
      </c>
      <c r="F5" s="18" t="s">
        <v>296</v>
      </c>
      <c r="G5" s="1">
        <v>5</v>
      </c>
      <c r="H5" s="32">
        <v>1469.9</v>
      </c>
      <c r="I5" s="5">
        <v>111510509</v>
      </c>
      <c r="J5" s="1" t="s">
        <v>49</v>
      </c>
      <c r="K5" s="1"/>
      <c r="L5" s="22">
        <v>0.5</v>
      </c>
      <c r="M5" s="22">
        <v>0.5</v>
      </c>
      <c r="N5" s="70">
        <v>1</v>
      </c>
    </row>
    <row r="6" spans="1:14" ht="31.5" x14ac:dyDescent="0.25">
      <c r="A6" s="99"/>
      <c r="B6" s="100"/>
      <c r="C6" s="1" t="s">
        <v>47</v>
      </c>
      <c r="D6" s="1" t="s">
        <v>105</v>
      </c>
      <c r="E6" s="2" t="s">
        <v>282</v>
      </c>
      <c r="F6" s="2" t="s">
        <v>488</v>
      </c>
      <c r="G6" s="1">
        <v>5</v>
      </c>
      <c r="H6" s="32">
        <v>21750.22</v>
      </c>
      <c r="I6" s="5">
        <v>111510510</v>
      </c>
      <c r="J6" s="1" t="s">
        <v>49</v>
      </c>
      <c r="K6" s="1"/>
      <c r="L6" s="22">
        <v>0.5</v>
      </c>
      <c r="M6" s="22">
        <v>0.5</v>
      </c>
      <c r="N6" s="70">
        <v>1</v>
      </c>
    </row>
    <row r="7" spans="1:14" ht="31.5" x14ac:dyDescent="0.25">
      <c r="A7" s="99"/>
      <c r="B7" s="100"/>
      <c r="C7" s="1" t="s">
        <v>47</v>
      </c>
      <c r="D7" s="1" t="s">
        <v>133</v>
      </c>
      <c r="E7" s="2" t="s">
        <v>140</v>
      </c>
      <c r="F7" s="2" t="s">
        <v>489</v>
      </c>
      <c r="G7" s="1">
        <v>5</v>
      </c>
      <c r="H7" s="32">
        <f>6694.96-275</f>
        <v>6419.96</v>
      </c>
      <c r="I7" s="5">
        <v>111510512</v>
      </c>
      <c r="J7" s="1" t="s">
        <v>49</v>
      </c>
      <c r="K7" s="1"/>
      <c r="L7" s="22">
        <v>0.5</v>
      </c>
      <c r="M7" s="22">
        <v>0.5</v>
      </c>
      <c r="N7" s="70">
        <v>1</v>
      </c>
    </row>
    <row r="8" spans="1:14" ht="21" x14ac:dyDescent="0.25">
      <c r="A8" s="99"/>
      <c r="B8" s="100"/>
      <c r="C8" s="1" t="s">
        <v>47</v>
      </c>
      <c r="D8" s="1" t="s">
        <v>127</v>
      </c>
      <c r="E8" s="2" t="s">
        <v>295</v>
      </c>
      <c r="F8" s="1" t="s">
        <v>487</v>
      </c>
      <c r="G8" s="1">
        <v>5</v>
      </c>
      <c r="H8" s="32">
        <v>23940.28</v>
      </c>
      <c r="I8" s="5">
        <v>111510601</v>
      </c>
      <c r="J8" s="1" t="s">
        <v>49</v>
      </c>
      <c r="K8" s="1"/>
      <c r="L8" s="22">
        <v>0.5</v>
      </c>
      <c r="M8" s="22">
        <v>0.5</v>
      </c>
      <c r="N8" s="70">
        <v>1</v>
      </c>
    </row>
    <row r="9" spans="1:14" ht="31.5" x14ac:dyDescent="0.25">
      <c r="A9" s="99"/>
      <c r="B9" s="100"/>
      <c r="C9" s="1" t="s">
        <v>47</v>
      </c>
      <c r="D9" s="2" t="s">
        <v>128</v>
      </c>
      <c r="E9" s="2" t="s">
        <v>295</v>
      </c>
      <c r="F9" s="2" t="s">
        <v>295</v>
      </c>
      <c r="G9" s="1">
        <v>5</v>
      </c>
      <c r="H9" s="32">
        <v>17117.759999999998</v>
      </c>
      <c r="I9" s="5">
        <v>111510602</v>
      </c>
      <c r="J9" s="1" t="s">
        <v>49</v>
      </c>
      <c r="K9" s="1"/>
      <c r="L9" s="22">
        <v>0.5</v>
      </c>
      <c r="M9" s="22">
        <v>0.5</v>
      </c>
      <c r="N9" s="70">
        <v>1</v>
      </c>
    </row>
    <row r="10" spans="1:14" ht="42" x14ac:dyDescent="0.25">
      <c r="A10" s="99"/>
      <c r="B10" s="100"/>
      <c r="C10" s="1" t="s">
        <v>47</v>
      </c>
      <c r="D10" s="2" t="s">
        <v>12</v>
      </c>
      <c r="E10" s="2" t="s">
        <v>180</v>
      </c>
      <c r="F10" s="2" t="s">
        <v>13</v>
      </c>
      <c r="G10" s="1">
        <v>5</v>
      </c>
      <c r="H10" s="32">
        <v>2471.11</v>
      </c>
      <c r="I10" s="5">
        <v>111510707</v>
      </c>
      <c r="J10" s="1" t="s">
        <v>49</v>
      </c>
      <c r="K10" s="1"/>
      <c r="L10" s="22">
        <v>0.5</v>
      </c>
      <c r="M10" s="22">
        <v>0.5</v>
      </c>
      <c r="N10" s="70">
        <v>1</v>
      </c>
    </row>
    <row r="11" spans="1:14" ht="19.5" customHeight="1" x14ac:dyDescent="0.25">
      <c r="A11" s="99"/>
      <c r="B11" s="100"/>
      <c r="C11" s="23" t="s">
        <v>47</v>
      </c>
      <c r="D11" s="103" t="s">
        <v>248</v>
      </c>
      <c r="E11" s="103"/>
      <c r="F11" s="23"/>
      <c r="G11" s="19"/>
      <c r="H11" s="33">
        <f>+SUM(H2:H10)</f>
        <v>299189.94999999995</v>
      </c>
      <c r="I11" s="24"/>
      <c r="J11" s="19"/>
      <c r="K11" s="19"/>
      <c r="L11" s="25"/>
      <c r="M11" s="25"/>
      <c r="N11" s="71"/>
    </row>
    <row r="12" spans="1:14" ht="21" x14ac:dyDescent="0.25">
      <c r="A12" s="99"/>
      <c r="B12" s="100"/>
      <c r="C12" s="1" t="s">
        <v>47</v>
      </c>
      <c r="D12" s="3" t="s">
        <v>66</v>
      </c>
      <c r="E12" s="1" t="s">
        <v>490</v>
      </c>
      <c r="F12" s="1" t="s">
        <v>490</v>
      </c>
      <c r="G12" s="1">
        <v>5</v>
      </c>
      <c r="H12" s="32">
        <v>240</v>
      </c>
      <c r="I12" s="5">
        <v>111530204</v>
      </c>
      <c r="J12" s="1" t="s">
        <v>49</v>
      </c>
      <c r="K12" s="1"/>
      <c r="L12" s="22">
        <v>0.5</v>
      </c>
      <c r="M12" s="22">
        <v>0.5</v>
      </c>
      <c r="N12" s="70">
        <v>1</v>
      </c>
    </row>
    <row r="13" spans="1:14" ht="42" x14ac:dyDescent="0.25">
      <c r="A13" s="99"/>
      <c r="B13" s="100"/>
      <c r="C13" s="1" t="s">
        <v>47</v>
      </c>
      <c r="D13" s="1" t="s">
        <v>16</v>
      </c>
      <c r="E13" s="2" t="s">
        <v>308</v>
      </c>
      <c r="F13" s="2" t="s">
        <v>208</v>
      </c>
      <c r="G13" s="1">
        <v>5</v>
      </c>
      <c r="H13" s="32">
        <v>819.6</v>
      </c>
      <c r="I13" s="5">
        <v>111530204</v>
      </c>
      <c r="J13" s="1" t="s">
        <v>49</v>
      </c>
      <c r="K13" s="1"/>
      <c r="L13" s="22">
        <v>0.5</v>
      </c>
      <c r="M13" s="22">
        <v>0.5</v>
      </c>
      <c r="N13" s="70">
        <v>1</v>
      </c>
    </row>
    <row r="14" spans="1:14" ht="60" customHeight="1" x14ac:dyDescent="0.25">
      <c r="A14" s="99"/>
      <c r="B14" s="100"/>
      <c r="C14" s="1" t="s">
        <v>47</v>
      </c>
      <c r="D14" s="1" t="s">
        <v>15</v>
      </c>
      <c r="E14" s="1" t="s">
        <v>297</v>
      </c>
      <c r="F14" s="2" t="s">
        <v>172</v>
      </c>
      <c r="G14" s="1">
        <v>5</v>
      </c>
      <c r="H14" s="32">
        <v>1400</v>
      </c>
      <c r="I14" s="5">
        <v>111530255</v>
      </c>
      <c r="J14" s="1" t="s">
        <v>49</v>
      </c>
      <c r="K14" s="1"/>
      <c r="L14" s="22">
        <v>0.5</v>
      </c>
      <c r="M14" s="22">
        <v>0.5</v>
      </c>
      <c r="N14" s="70">
        <v>1</v>
      </c>
    </row>
    <row r="15" spans="1:14" ht="21" x14ac:dyDescent="0.25">
      <c r="A15" s="99"/>
      <c r="B15" s="100"/>
      <c r="C15" s="1" t="s">
        <v>47</v>
      </c>
      <c r="D15" s="1" t="s">
        <v>18</v>
      </c>
      <c r="E15" s="18" t="s">
        <v>209</v>
      </c>
      <c r="F15" s="2" t="s">
        <v>210</v>
      </c>
      <c r="G15" s="1">
        <v>5</v>
      </c>
      <c r="H15" s="32">
        <v>500</v>
      </c>
      <c r="I15" s="5">
        <v>111530301</v>
      </c>
      <c r="J15" s="1" t="s">
        <v>49</v>
      </c>
      <c r="K15" s="1"/>
      <c r="L15" s="22">
        <v>0.5</v>
      </c>
      <c r="M15" s="22">
        <v>0.5</v>
      </c>
      <c r="N15" s="70">
        <v>1</v>
      </c>
    </row>
    <row r="16" spans="1:14" ht="21" x14ac:dyDescent="0.25">
      <c r="A16" s="99"/>
      <c r="B16" s="100"/>
      <c r="C16" s="1" t="s">
        <v>47</v>
      </c>
      <c r="D16" s="1" t="s">
        <v>50</v>
      </c>
      <c r="E16" s="18" t="s">
        <v>209</v>
      </c>
      <c r="F16" s="2" t="s">
        <v>210</v>
      </c>
      <c r="G16" s="1">
        <v>5</v>
      </c>
      <c r="H16" s="32">
        <v>3000</v>
      </c>
      <c r="I16" s="5">
        <v>111530302</v>
      </c>
      <c r="J16" s="1" t="s">
        <v>49</v>
      </c>
      <c r="K16" s="1"/>
      <c r="L16" s="22">
        <v>0.5</v>
      </c>
      <c r="M16" s="22">
        <v>0.5</v>
      </c>
      <c r="N16" s="70">
        <v>1</v>
      </c>
    </row>
    <row r="17" spans="1:14" ht="21" x14ac:dyDescent="0.25">
      <c r="A17" s="99"/>
      <c r="B17" s="100"/>
      <c r="C17" s="1" t="s">
        <v>47</v>
      </c>
      <c r="D17" s="1" t="s">
        <v>51</v>
      </c>
      <c r="E17" s="2" t="s">
        <v>300</v>
      </c>
      <c r="F17" s="2" t="s">
        <v>211</v>
      </c>
      <c r="G17" s="1">
        <v>5</v>
      </c>
      <c r="H17" s="32">
        <v>3500</v>
      </c>
      <c r="I17" s="5">
        <v>111530304</v>
      </c>
      <c r="J17" s="1" t="s">
        <v>49</v>
      </c>
      <c r="K17" s="1"/>
      <c r="L17" s="22">
        <v>0.5</v>
      </c>
      <c r="M17" s="22">
        <v>0.5</v>
      </c>
      <c r="N17" s="70">
        <v>1</v>
      </c>
    </row>
    <row r="18" spans="1:14" ht="21" x14ac:dyDescent="0.25">
      <c r="A18" s="99"/>
      <c r="B18" s="100"/>
      <c r="C18" s="1" t="s">
        <v>47</v>
      </c>
      <c r="D18" s="2" t="s">
        <v>181</v>
      </c>
      <c r="E18" s="2" t="s">
        <v>299</v>
      </c>
      <c r="F18" s="2" t="s">
        <v>211</v>
      </c>
      <c r="G18" s="1">
        <v>5</v>
      </c>
      <c r="H18" s="32">
        <v>1500</v>
      </c>
      <c r="I18" s="5">
        <v>111530303</v>
      </c>
      <c r="J18" s="1" t="s">
        <v>49</v>
      </c>
      <c r="K18" s="1"/>
      <c r="L18" s="22">
        <v>0.5</v>
      </c>
      <c r="M18" s="22">
        <v>0.5</v>
      </c>
      <c r="N18" s="70">
        <v>1</v>
      </c>
    </row>
    <row r="19" spans="1:14" ht="31.5" x14ac:dyDescent="0.25">
      <c r="A19" s="99"/>
      <c r="B19" s="100"/>
      <c r="C19" s="1" t="s">
        <v>47</v>
      </c>
      <c r="D19" s="1" t="s">
        <v>43</v>
      </c>
      <c r="E19" s="2" t="s">
        <v>309</v>
      </c>
      <c r="F19" s="2" t="s">
        <v>224</v>
      </c>
      <c r="G19" s="1">
        <v>5</v>
      </c>
      <c r="H19" s="32">
        <v>3500</v>
      </c>
      <c r="I19" s="5">
        <v>111530403</v>
      </c>
      <c r="J19" s="1" t="s">
        <v>49</v>
      </c>
      <c r="K19" s="1"/>
      <c r="L19" s="22">
        <v>0.5</v>
      </c>
      <c r="M19" s="22">
        <v>0.5</v>
      </c>
      <c r="N19" s="70">
        <v>1</v>
      </c>
    </row>
    <row r="20" spans="1:14" ht="31.5" x14ac:dyDescent="0.25">
      <c r="A20" s="99"/>
      <c r="B20" s="100"/>
      <c r="C20" s="1" t="s">
        <v>47</v>
      </c>
      <c r="D20" s="1" t="s">
        <v>19</v>
      </c>
      <c r="E20" s="1" t="s">
        <v>301</v>
      </c>
      <c r="F20" s="1" t="s">
        <v>20</v>
      </c>
      <c r="G20" s="1">
        <v>5</v>
      </c>
      <c r="H20" s="32">
        <v>3436.82</v>
      </c>
      <c r="I20" s="5">
        <v>111530405</v>
      </c>
      <c r="J20" s="1" t="s">
        <v>49</v>
      </c>
      <c r="K20" s="1"/>
      <c r="L20" s="22">
        <v>0.5</v>
      </c>
      <c r="M20" s="22">
        <v>0.5</v>
      </c>
      <c r="N20" s="70">
        <v>1</v>
      </c>
    </row>
    <row r="21" spans="1:14" ht="31.5" x14ac:dyDescent="0.25">
      <c r="A21" s="99"/>
      <c r="B21" s="100"/>
      <c r="C21" s="1" t="s">
        <v>47</v>
      </c>
      <c r="D21" s="2" t="s">
        <v>58</v>
      </c>
      <c r="E21" s="2" t="s">
        <v>90</v>
      </c>
      <c r="F21" s="1" t="s">
        <v>24</v>
      </c>
      <c r="G21" s="1">
        <v>5</v>
      </c>
      <c r="H21" s="32">
        <v>2100</v>
      </c>
      <c r="I21" s="5">
        <v>111530612</v>
      </c>
      <c r="J21" s="1" t="s">
        <v>49</v>
      </c>
      <c r="K21" s="1"/>
      <c r="L21" s="22">
        <v>0.5</v>
      </c>
      <c r="M21" s="22">
        <v>0.5</v>
      </c>
      <c r="N21" s="70">
        <v>1</v>
      </c>
    </row>
    <row r="22" spans="1:14" ht="42" x14ac:dyDescent="0.25">
      <c r="A22" s="99"/>
      <c r="B22" s="100"/>
      <c r="C22" s="1" t="s">
        <v>47</v>
      </c>
      <c r="D22" s="2" t="s">
        <v>29</v>
      </c>
      <c r="E22" s="2" t="s">
        <v>308</v>
      </c>
      <c r="F22" s="2" t="s">
        <v>215</v>
      </c>
      <c r="G22" s="1">
        <v>5</v>
      </c>
      <c r="H22" s="32">
        <v>2980</v>
      </c>
      <c r="I22" s="5">
        <v>111530803</v>
      </c>
      <c r="J22" s="1" t="s">
        <v>49</v>
      </c>
      <c r="K22" s="1"/>
      <c r="L22" s="22">
        <v>0.5</v>
      </c>
      <c r="M22" s="22">
        <v>0.5</v>
      </c>
      <c r="N22" s="70">
        <v>1</v>
      </c>
    </row>
    <row r="23" spans="1:14" ht="31.5" x14ac:dyDescent="0.25">
      <c r="A23" s="99"/>
      <c r="B23" s="100"/>
      <c r="C23" s="1" t="s">
        <v>47</v>
      </c>
      <c r="D23" s="2" t="s">
        <v>132</v>
      </c>
      <c r="E23" s="1" t="s">
        <v>302</v>
      </c>
      <c r="F23" s="1" t="s">
        <v>303</v>
      </c>
      <c r="G23" s="1">
        <v>5</v>
      </c>
      <c r="H23" s="32">
        <v>1500</v>
      </c>
      <c r="I23" s="5">
        <v>111530704</v>
      </c>
      <c r="J23" s="1" t="s">
        <v>49</v>
      </c>
      <c r="K23" s="1"/>
      <c r="L23" s="22">
        <v>0.5</v>
      </c>
      <c r="M23" s="22">
        <v>0.5</v>
      </c>
      <c r="N23" s="70">
        <v>1</v>
      </c>
    </row>
    <row r="24" spans="1:14" ht="21" x14ac:dyDescent="0.25">
      <c r="A24" s="99"/>
      <c r="B24" s="100"/>
      <c r="C24" s="1" t="s">
        <v>47</v>
      </c>
      <c r="D24" s="1" t="s">
        <v>30</v>
      </c>
      <c r="E24" s="1" t="s">
        <v>53</v>
      </c>
      <c r="F24" s="1" t="s">
        <v>52</v>
      </c>
      <c r="G24" s="1">
        <v>5</v>
      </c>
      <c r="H24" s="32">
        <v>5600</v>
      </c>
      <c r="I24" s="5">
        <v>111530804</v>
      </c>
      <c r="J24" s="1" t="s">
        <v>49</v>
      </c>
      <c r="K24" s="1"/>
      <c r="L24" s="22">
        <v>0.5</v>
      </c>
      <c r="M24" s="22">
        <v>0.5</v>
      </c>
      <c r="N24" s="70">
        <v>1</v>
      </c>
    </row>
    <row r="25" spans="1:14" ht="31.5" x14ac:dyDescent="0.25">
      <c r="A25" s="99"/>
      <c r="B25" s="100"/>
      <c r="C25" s="1" t="s">
        <v>47</v>
      </c>
      <c r="D25" s="2" t="s">
        <v>78</v>
      </c>
      <c r="E25" s="18" t="s">
        <v>491</v>
      </c>
      <c r="F25" s="1" t="s">
        <v>305</v>
      </c>
      <c r="G25" s="1">
        <v>5</v>
      </c>
      <c r="H25" s="32">
        <v>3500</v>
      </c>
      <c r="I25" s="5">
        <v>111530807</v>
      </c>
      <c r="J25" s="1" t="s">
        <v>49</v>
      </c>
      <c r="K25" s="1"/>
      <c r="L25" s="22">
        <v>0.5</v>
      </c>
      <c r="M25" s="22">
        <v>0.5</v>
      </c>
      <c r="N25" s="70">
        <v>1</v>
      </c>
    </row>
    <row r="26" spans="1:14" ht="21" x14ac:dyDescent="0.25">
      <c r="A26" s="99"/>
      <c r="B26" s="100"/>
      <c r="C26" s="1" t="s">
        <v>47</v>
      </c>
      <c r="D26" s="1" t="s">
        <v>35</v>
      </c>
      <c r="E26" s="18" t="s">
        <v>492</v>
      </c>
      <c r="F26" s="2" t="s">
        <v>215</v>
      </c>
      <c r="G26" s="1">
        <v>5</v>
      </c>
      <c r="H26" s="32">
        <v>8143.36</v>
      </c>
      <c r="I26" s="5">
        <v>111530813</v>
      </c>
      <c r="J26" s="1" t="s">
        <v>49</v>
      </c>
      <c r="K26" s="1"/>
      <c r="L26" s="22">
        <v>0.5</v>
      </c>
      <c r="M26" s="22">
        <v>0.5</v>
      </c>
      <c r="N26" s="70">
        <v>1</v>
      </c>
    </row>
    <row r="27" spans="1:14" ht="31.5" x14ac:dyDescent="0.25">
      <c r="A27" s="99"/>
      <c r="B27" s="100"/>
      <c r="C27" s="1" t="s">
        <v>47</v>
      </c>
      <c r="D27" s="1" t="s">
        <v>43</v>
      </c>
      <c r="E27" s="2" t="s">
        <v>309</v>
      </c>
      <c r="F27" s="2" t="s">
        <v>224</v>
      </c>
      <c r="G27" s="1">
        <v>5</v>
      </c>
      <c r="H27" s="32">
        <v>1000</v>
      </c>
      <c r="I27" s="5">
        <v>111840103</v>
      </c>
      <c r="J27" s="1" t="s">
        <v>49</v>
      </c>
      <c r="K27" s="1"/>
      <c r="L27" s="22">
        <v>0.5</v>
      </c>
      <c r="M27" s="22">
        <v>0.5</v>
      </c>
      <c r="N27" s="70">
        <v>1</v>
      </c>
    </row>
    <row r="28" spans="1:14" ht="31.5" x14ac:dyDescent="0.25">
      <c r="A28" s="99"/>
      <c r="B28" s="100"/>
      <c r="C28" s="1" t="s">
        <v>47</v>
      </c>
      <c r="D28" s="1" t="s">
        <v>44</v>
      </c>
      <c r="E28" s="2" t="s">
        <v>306</v>
      </c>
      <c r="F28" s="2" t="s">
        <v>307</v>
      </c>
      <c r="G28" s="1">
        <v>5</v>
      </c>
      <c r="H28" s="32">
        <v>1500</v>
      </c>
      <c r="I28" s="5">
        <v>111840104</v>
      </c>
      <c r="J28" s="1" t="s">
        <v>49</v>
      </c>
      <c r="K28" s="1"/>
      <c r="L28" s="22">
        <v>0.5</v>
      </c>
      <c r="M28" s="22">
        <v>0.5</v>
      </c>
      <c r="N28" s="70">
        <v>1</v>
      </c>
    </row>
    <row r="29" spans="1:14" ht="21" x14ac:dyDescent="0.25">
      <c r="A29" s="99"/>
      <c r="B29" s="100"/>
      <c r="C29" s="1" t="s">
        <v>47</v>
      </c>
      <c r="D29" s="1" t="s">
        <v>45</v>
      </c>
      <c r="E29" s="1" t="s">
        <v>48</v>
      </c>
      <c r="F29" s="1" t="s">
        <v>54</v>
      </c>
      <c r="G29" s="1">
        <v>5</v>
      </c>
      <c r="H29" s="32">
        <v>3500</v>
      </c>
      <c r="I29" s="5">
        <v>111840107</v>
      </c>
      <c r="J29" s="1" t="s">
        <v>49</v>
      </c>
      <c r="K29" s="1"/>
      <c r="L29" s="22">
        <v>0.5</v>
      </c>
      <c r="M29" s="22">
        <v>0.5</v>
      </c>
      <c r="N29" s="70">
        <v>1</v>
      </c>
    </row>
    <row r="30" spans="1:14" ht="23.25" customHeight="1" x14ac:dyDescent="0.25">
      <c r="A30" s="99"/>
      <c r="B30" s="100"/>
      <c r="C30" s="1" t="s">
        <v>47</v>
      </c>
      <c r="D30" s="103" t="s">
        <v>249</v>
      </c>
      <c r="E30" s="103"/>
      <c r="F30" s="23"/>
      <c r="G30" s="23"/>
      <c r="H30" s="33">
        <f>+SUM(H12:H29)</f>
        <v>47719.78</v>
      </c>
      <c r="I30" s="26"/>
      <c r="J30" s="19"/>
      <c r="K30" s="19"/>
      <c r="L30" s="25"/>
      <c r="M30" s="25"/>
      <c r="N30" s="71"/>
    </row>
    <row r="31" spans="1:14" ht="23.25" customHeight="1" x14ac:dyDescent="0.25">
      <c r="A31" s="99"/>
      <c r="B31" s="100"/>
      <c r="C31" s="96" t="s">
        <v>319</v>
      </c>
      <c r="D31" s="96"/>
      <c r="E31" s="96"/>
      <c r="F31" s="96"/>
      <c r="G31" s="88"/>
      <c r="H31" s="89">
        <f>H11+H30</f>
        <v>346909.73</v>
      </c>
      <c r="I31" s="88"/>
      <c r="J31" s="88"/>
      <c r="K31" s="88"/>
      <c r="L31" s="88"/>
      <c r="M31" s="88"/>
      <c r="N31" s="90"/>
    </row>
    <row r="32" spans="1:14" ht="21" x14ac:dyDescent="0.25">
      <c r="A32" s="94" t="s">
        <v>250</v>
      </c>
      <c r="B32" s="95" t="s">
        <v>485</v>
      </c>
      <c r="C32" s="2" t="s">
        <v>55</v>
      </c>
      <c r="D32" s="2" t="s">
        <v>121</v>
      </c>
      <c r="E32" s="2" t="s">
        <v>48</v>
      </c>
      <c r="F32" s="2" t="s">
        <v>486</v>
      </c>
      <c r="G32" s="1">
        <v>5</v>
      </c>
      <c r="H32" s="34">
        <v>41623</v>
      </c>
      <c r="I32" s="5">
        <v>112510105</v>
      </c>
      <c r="J32" s="2" t="s">
        <v>55</v>
      </c>
      <c r="K32" s="2"/>
      <c r="L32" s="4">
        <v>0.5</v>
      </c>
      <c r="M32" s="22">
        <v>0.5</v>
      </c>
      <c r="N32" s="70">
        <v>1</v>
      </c>
    </row>
    <row r="33" spans="1:14" ht="44.25" customHeight="1" x14ac:dyDescent="0.25">
      <c r="A33" s="94"/>
      <c r="B33" s="95"/>
      <c r="C33" s="2" t="s">
        <v>55</v>
      </c>
      <c r="D33" s="2" t="s">
        <v>127</v>
      </c>
      <c r="E33" s="2" t="s">
        <v>295</v>
      </c>
      <c r="F33" s="1" t="s">
        <v>487</v>
      </c>
      <c r="G33" s="1">
        <v>5</v>
      </c>
      <c r="H33" s="34">
        <v>4849.1000000000004</v>
      </c>
      <c r="I33" s="5">
        <v>112510601</v>
      </c>
      <c r="J33" s="2" t="s">
        <v>55</v>
      </c>
      <c r="K33" s="2"/>
      <c r="L33" s="4">
        <v>0.5</v>
      </c>
      <c r="M33" s="22">
        <v>0.5</v>
      </c>
      <c r="N33" s="70">
        <v>1</v>
      </c>
    </row>
    <row r="34" spans="1:14" ht="31.5" x14ac:dyDescent="0.25">
      <c r="A34" s="94"/>
      <c r="B34" s="95"/>
      <c r="C34" s="2" t="s">
        <v>55</v>
      </c>
      <c r="D34" s="2" t="s">
        <v>128</v>
      </c>
      <c r="E34" s="2" t="s">
        <v>295</v>
      </c>
      <c r="F34" s="2" t="s">
        <v>295</v>
      </c>
      <c r="G34" s="1">
        <v>5</v>
      </c>
      <c r="H34" s="34">
        <v>3556.11</v>
      </c>
      <c r="I34" s="5">
        <v>112510602</v>
      </c>
      <c r="J34" s="2" t="s">
        <v>55</v>
      </c>
      <c r="K34" s="2"/>
      <c r="L34" s="4">
        <v>0.5</v>
      </c>
      <c r="M34" s="22">
        <v>0.5</v>
      </c>
      <c r="N34" s="70">
        <v>1</v>
      </c>
    </row>
    <row r="35" spans="1:14" ht="21" x14ac:dyDescent="0.25">
      <c r="A35" s="94"/>
      <c r="B35" s="95"/>
      <c r="C35" s="2" t="s">
        <v>55</v>
      </c>
      <c r="D35" s="1" t="s">
        <v>123</v>
      </c>
      <c r="E35" s="2" t="s">
        <v>295</v>
      </c>
      <c r="F35" s="2" t="s">
        <v>487</v>
      </c>
      <c r="G35" s="1">
        <v>5</v>
      </c>
      <c r="H35" s="34">
        <v>3468.62</v>
      </c>
      <c r="I35" s="5">
        <v>112510203</v>
      </c>
      <c r="J35" s="2" t="s">
        <v>55</v>
      </c>
      <c r="K35" s="2"/>
      <c r="L35" s="4">
        <v>0.5</v>
      </c>
      <c r="M35" s="22">
        <v>0.5</v>
      </c>
      <c r="N35" s="70">
        <v>1</v>
      </c>
    </row>
    <row r="36" spans="1:14" ht="21" x14ac:dyDescent="0.25">
      <c r="A36" s="94"/>
      <c r="B36" s="95"/>
      <c r="C36" s="2" t="s">
        <v>55</v>
      </c>
      <c r="D36" s="1" t="s">
        <v>124</v>
      </c>
      <c r="E36" s="2" t="s">
        <v>295</v>
      </c>
      <c r="F36" s="2" t="s">
        <v>487</v>
      </c>
      <c r="G36" s="1">
        <v>5</v>
      </c>
      <c r="H36" s="34">
        <f>621.67+50</f>
        <v>671.67</v>
      </c>
      <c r="I36" s="5">
        <v>112510204</v>
      </c>
      <c r="J36" s="2" t="s">
        <v>55</v>
      </c>
      <c r="K36" s="2"/>
      <c r="L36" s="4">
        <v>0.5</v>
      </c>
      <c r="M36" s="22">
        <v>0.5</v>
      </c>
      <c r="N36" s="70">
        <v>1</v>
      </c>
    </row>
    <row r="37" spans="1:14" ht="42" x14ac:dyDescent="0.25">
      <c r="A37" s="94"/>
      <c r="B37" s="95"/>
      <c r="C37" s="2" t="s">
        <v>55</v>
      </c>
      <c r="D37" s="2" t="s">
        <v>12</v>
      </c>
      <c r="E37" s="2" t="s">
        <v>180</v>
      </c>
      <c r="F37" s="2" t="s">
        <v>13</v>
      </c>
      <c r="G37" s="1">
        <v>5</v>
      </c>
      <c r="H37" s="34">
        <v>711.39</v>
      </c>
      <c r="I37" s="5">
        <v>112510707</v>
      </c>
      <c r="J37" s="2" t="s">
        <v>55</v>
      </c>
      <c r="K37" s="4"/>
      <c r="L37" s="22">
        <v>0.5</v>
      </c>
      <c r="M37" s="22">
        <v>0.5</v>
      </c>
      <c r="N37" s="70">
        <v>1</v>
      </c>
    </row>
    <row r="38" spans="1:14" ht="21.65" customHeight="1" x14ac:dyDescent="0.25">
      <c r="A38" s="94"/>
      <c r="B38" s="95"/>
      <c r="C38" s="12" t="s">
        <v>55</v>
      </c>
      <c r="D38" s="97" t="s">
        <v>248</v>
      </c>
      <c r="E38" s="97"/>
      <c r="F38" s="97"/>
      <c r="G38" s="19"/>
      <c r="H38" s="35">
        <f>+SUM(H32:H37)</f>
        <v>54879.89</v>
      </c>
      <c r="I38" s="5"/>
      <c r="J38" s="18"/>
      <c r="K38" s="18"/>
      <c r="L38" s="27"/>
      <c r="M38" s="25"/>
      <c r="N38" s="71"/>
    </row>
    <row r="39" spans="1:14" ht="31.5" x14ac:dyDescent="0.25">
      <c r="A39" s="94"/>
      <c r="B39" s="95"/>
      <c r="C39" s="2" t="s">
        <v>55</v>
      </c>
      <c r="D39" s="2" t="s">
        <v>58</v>
      </c>
      <c r="E39" s="2" t="s">
        <v>90</v>
      </c>
      <c r="F39" s="1" t="s">
        <v>24</v>
      </c>
      <c r="G39" s="1">
        <v>5</v>
      </c>
      <c r="H39" s="34">
        <v>1000</v>
      </c>
      <c r="I39" s="5">
        <v>112530612</v>
      </c>
      <c r="J39" s="2" t="s">
        <v>55</v>
      </c>
      <c r="K39" s="4"/>
      <c r="L39" s="22">
        <v>0.5</v>
      </c>
      <c r="M39" s="22">
        <v>0.5</v>
      </c>
      <c r="N39" s="70">
        <v>1</v>
      </c>
    </row>
    <row r="40" spans="1:14" ht="21" x14ac:dyDescent="0.25">
      <c r="A40" s="94"/>
      <c r="B40" s="95"/>
      <c r="C40" s="2" t="s">
        <v>55</v>
      </c>
      <c r="D40" s="1" t="s">
        <v>43</v>
      </c>
      <c r="E40" s="1" t="s">
        <v>48</v>
      </c>
      <c r="F40" s="1" t="s">
        <v>54</v>
      </c>
      <c r="G40" s="1">
        <v>5</v>
      </c>
      <c r="H40" s="34">
        <v>1000</v>
      </c>
      <c r="I40" s="5">
        <v>112840103</v>
      </c>
      <c r="J40" s="2" t="s">
        <v>55</v>
      </c>
      <c r="K40" s="4"/>
      <c r="L40" s="22">
        <v>0.5</v>
      </c>
      <c r="M40" s="22">
        <v>0.5</v>
      </c>
      <c r="N40" s="70">
        <v>1</v>
      </c>
    </row>
    <row r="41" spans="1:14" ht="21" x14ac:dyDescent="0.25">
      <c r="A41" s="94"/>
      <c r="B41" s="95"/>
      <c r="C41" s="7" t="s">
        <v>55</v>
      </c>
      <c r="D41" s="101" t="s">
        <v>249</v>
      </c>
      <c r="E41" s="101"/>
      <c r="F41" s="101"/>
      <c r="G41" s="9"/>
      <c r="H41" s="36">
        <f>+SUM(H39:H40)</f>
        <v>2000</v>
      </c>
      <c r="I41" s="12"/>
      <c r="J41" s="7"/>
      <c r="K41" s="10"/>
      <c r="L41" s="28"/>
      <c r="M41" s="28"/>
      <c r="N41" s="72"/>
    </row>
    <row r="42" spans="1:14" ht="21.65" customHeight="1" x14ac:dyDescent="0.25">
      <c r="A42" s="94"/>
      <c r="B42" s="95"/>
      <c r="C42" s="96" t="s">
        <v>319</v>
      </c>
      <c r="D42" s="96"/>
      <c r="E42" s="96"/>
      <c r="F42" s="96"/>
      <c r="G42" s="88"/>
      <c r="H42" s="89">
        <f>H38+H41</f>
        <v>56879.89</v>
      </c>
      <c r="I42" s="88"/>
      <c r="J42" s="88"/>
      <c r="K42" s="88"/>
      <c r="L42" s="88"/>
      <c r="M42" s="88"/>
      <c r="N42" s="90"/>
    </row>
    <row r="43" spans="1:14" ht="32.25" customHeight="1" x14ac:dyDescent="0.25">
      <c r="A43" s="94" t="s">
        <v>250</v>
      </c>
      <c r="B43" s="95" t="s">
        <v>485</v>
      </c>
      <c r="C43" s="2" t="s">
        <v>59</v>
      </c>
      <c r="D43" s="2" t="s">
        <v>121</v>
      </c>
      <c r="E43" s="2" t="s">
        <v>121</v>
      </c>
      <c r="F43" s="2" t="s">
        <v>135</v>
      </c>
      <c r="G43" s="1">
        <v>5</v>
      </c>
      <c r="H43" s="37">
        <v>162482.26999999999</v>
      </c>
      <c r="I43" s="5">
        <v>113510105</v>
      </c>
      <c r="J43" s="2" t="s">
        <v>59</v>
      </c>
      <c r="K43" s="22"/>
      <c r="L43" s="22">
        <v>0.5</v>
      </c>
      <c r="M43" s="22">
        <v>0.5</v>
      </c>
      <c r="N43" s="70">
        <v>0.99990000000000001</v>
      </c>
    </row>
    <row r="44" spans="1:14" ht="21" x14ac:dyDescent="0.25">
      <c r="A44" s="94"/>
      <c r="B44" s="95"/>
      <c r="C44" s="2" t="s">
        <v>59</v>
      </c>
      <c r="D44" s="2" t="s">
        <v>122</v>
      </c>
      <c r="E44" s="2" t="s">
        <v>122</v>
      </c>
      <c r="F44" s="2" t="s">
        <v>487</v>
      </c>
      <c r="G44" s="1">
        <v>5</v>
      </c>
      <c r="H44" s="37">
        <v>159301.56</v>
      </c>
      <c r="I44" s="5">
        <v>113510106</v>
      </c>
      <c r="J44" s="2" t="s">
        <v>59</v>
      </c>
      <c r="K44" s="22"/>
      <c r="L44" s="22">
        <v>0.5</v>
      </c>
      <c r="M44" s="22">
        <v>0.5</v>
      </c>
      <c r="N44" s="70">
        <v>0.99990000000000001</v>
      </c>
    </row>
    <row r="45" spans="1:14" ht="21" x14ac:dyDescent="0.25">
      <c r="A45" s="94"/>
      <c r="B45" s="95"/>
      <c r="C45" s="2" t="s">
        <v>59</v>
      </c>
      <c r="D45" s="2" t="s">
        <v>123</v>
      </c>
      <c r="E45" s="2" t="s">
        <v>295</v>
      </c>
      <c r="F45" s="2" t="s">
        <v>487</v>
      </c>
      <c r="G45" s="1">
        <v>5</v>
      </c>
      <c r="H45" s="37">
        <v>24200.36</v>
      </c>
      <c r="I45" s="5">
        <v>113510203</v>
      </c>
      <c r="J45" s="2" t="s">
        <v>59</v>
      </c>
      <c r="K45" s="22"/>
      <c r="L45" s="22">
        <v>0.5</v>
      </c>
      <c r="M45" s="22">
        <v>0.5</v>
      </c>
      <c r="N45" s="70">
        <v>1</v>
      </c>
    </row>
    <row r="46" spans="1:14" ht="21" x14ac:dyDescent="0.25">
      <c r="A46" s="94"/>
      <c r="B46" s="95"/>
      <c r="C46" s="2" t="s">
        <v>59</v>
      </c>
      <c r="D46" s="2" t="s">
        <v>124</v>
      </c>
      <c r="E46" s="2" t="s">
        <v>295</v>
      </c>
      <c r="F46" s="2" t="s">
        <v>487</v>
      </c>
      <c r="G46" s="1">
        <v>5</v>
      </c>
      <c r="H46" s="37">
        <f>13155.76+1175</f>
        <v>14330.76</v>
      </c>
      <c r="I46" s="5">
        <v>113510204</v>
      </c>
      <c r="J46" s="2" t="s">
        <v>59</v>
      </c>
      <c r="K46" s="22"/>
      <c r="L46" s="22">
        <v>0.5</v>
      </c>
      <c r="M46" s="22">
        <v>0.5</v>
      </c>
      <c r="N46" s="70">
        <v>1</v>
      </c>
    </row>
    <row r="47" spans="1:14" ht="31.5" x14ac:dyDescent="0.25">
      <c r="A47" s="94"/>
      <c r="B47" s="95"/>
      <c r="C47" s="2" t="s">
        <v>59</v>
      </c>
      <c r="D47" s="1" t="s">
        <v>105</v>
      </c>
      <c r="E47" s="2" t="s">
        <v>282</v>
      </c>
      <c r="F47" s="2" t="s">
        <v>488</v>
      </c>
      <c r="G47" s="1">
        <v>5</v>
      </c>
      <c r="H47" s="37">
        <v>15000</v>
      </c>
      <c r="I47" s="5">
        <v>113510510</v>
      </c>
      <c r="J47" s="2" t="s">
        <v>59</v>
      </c>
      <c r="K47" s="22"/>
      <c r="L47" s="22">
        <v>0.5</v>
      </c>
      <c r="M47" s="22">
        <v>0.5</v>
      </c>
      <c r="N47" s="70">
        <v>1</v>
      </c>
    </row>
    <row r="48" spans="1:14" ht="31.5" x14ac:dyDescent="0.25">
      <c r="A48" s="94"/>
      <c r="B48" s="95"/>
      <c r="C48" s="2" t="s">
        <v>59</v>
      </c>
      <c r="D48" s="1" t="s">
        <v>133</v>
      </c>
      <c r="E48" s="2" t="s">
        <v>140</v>
      </c>
      <c r="F48" s="2" t="s">
        <v>489</v>
      </c>
      <c r="G48" s="1">
        <v>5</v>
      </c>
      <c r="H48" s="37">
        <v>773.32</v>
      </c>
      <c r="I48" s="5">
        <v>113510512</v>
      </c>
      <c r="J48" s="2" t="s">
        <v>59</v>
      </c>
      <c r="K48" s="22"/>
      <c r="L48" s="22">
        <v>0.5</v>
      </c>
      <c r="M48" s="22">
        <v>0.5</v>
      </c>
      <c r="N48" s="70">
        <v>0.99990000000000001</v>
      </c>
    </row>
    <row r="49" spans="1:14" ht="21" x14ac:dyDescent="0.25">
      <c r="A49" s="94"/>
      <c r="B49" s="95"/>
      <c r="C49" s="2" t="s">
        <v>59</v>
      </c>
      <c r="D49" s="2" t="s">
        <v>127</v>
      </c>
      <c r="E49" s="2" t="s">
        <v>295</v>
      </c>
      <c r="F49" s="1" t="s">
        <v>487</v>
      </c>
      <c r="G49" s="1">
        <v>5</v>
      </c>
      <c r="H49" s="37">
        <v>34942.839999999997</v>
      </c>
      <c r="I49" s="5">
        <v>113510601</v>
      </c>
      <c r="J49" s="2" t="s">
        <v>59</v>
      </c>
      <c r="K49" s="22"/>
      <c r="L49" s="22">
        <v>0.5</v>
      </c>
      <c r="M49" s="22">
        <v>0.5</v>
      </c>
      <c r="N49" s="70">
        <v>0.99990000000000001</v>
      </c>
    </row>
    <row r="50" spans="1:14" ht="31.5" x14ac:dyDescent="0.25">
      <c r="A50" s="94"/>
      <c r="B50" s="95"/>
      <c r="C50" s="2" t="s">
        <v>59</v>
      </c>
      <c r="D50" s="2" t="s">
        <v>128</v>
      </c>
      <c r="E50" s="2" t="s">
        <v>295</v>
      </c>
      <c r="F50" s="2" t="s">
        <v>295</v>
      </c>
      <c r="G50" s="1">
        <v>5</v>
      </c>
      <c r="H50" s="37">
        <v>25303.73</v>
      </c>
      <c r="I50" s="5">
        <v>113510602</v>
      </c>
      <c r="J50" s="2" t="s">
        <v>59</v>
      </c>
      <c r="K50" s="22"/>
      <c r="L50" s="22">
        <v>0.5</v>
      </c>
      <c r="M50" s="22">
        <v>0.5</v>
      </c>
      <c r="N50" s="70">
        <v>0.99990000000000001</v>
      </c>
    </row>
    <row r="51" spans="1:14" ht="30.65" customHeight="1" x14ac:dyDescent="0.25">
      <c r="A51" s="94"/>
      <c r="B51" s="95"/>
      <c r="C51" s="2" t="s">
        <v>59</v>
      </c>
      <c r="D51" s="2" t="s">
        <v>12</v>
      </c>
      <c r="E51" s="2" t="s">
        <v>180</v>
      </c>
      <c r="F51" s="2" t="s">
        <v>13</v>
      </c>
      <c r="G51" s="1">
        <v>5</v>
      </c>
      <c r="H51" s="37">
        <v>3362.13</v>
      </c>
      <c r="I51" s="5">
        <v>113510707</v>
      </c>
      <c r="J51" s="2" t="s">
        <v>59</v>
      </c>
      <c r="K51" s="22"/>
      <c r="L51" s="22">
        <v>0.5</v>
      </c>
      <c r="M51" s="22">
        <v>0.5</v>
      </c>
      <c r="N51" s="70">
        <v>0.99990000000000001</v>
      </c>
    </row>
    <row r="52" spans="1:14" ht="21" x14ac:dyDescent="0.25">
      <c r="A52" s="94"/>
      <c r="B52" s="95"/>
      <c r="C52" s="7" t="s">
        <v>59</v>
      </c>
      <c r="D52" s="101" t="s">
        <v>248</v>
      </c>
      <c r="E52" s="101"/>
      <c r="F52" s="101"/>
      <c r="G52" s="9"/>
      <c r="H52" s="38">
        <f>+SUM(H43:H51)</f>
        <v>439696.97</v>
      </c>
      <c r="I52" s="5"/>
      <c r="J52" s="7"/>
      <c r="K52" s="28"/>
      <c r="L52" s="28"/>
      <c r="M52" s="28"/>
      <c r="N52" s="72"/>
    </row>
    <row r="53" spans="1:14" ht="42" x14ac:dyDescent="0.25">
      <c r="A53" s="94"/>
      <c r="B53" s="95"/>
      <c r="C53" s="2" t="s">
        <v>59</v>
      </c>
      <c r="D53" s="2" t="s">
        <v>36</v>
      </c>
      <c r="E53" s="2" t="s">
        <v>61</v>
      </c>
      <c r="F53" s="18" t="s">
        <v>283</v>
      </c>
      <c r="G53" s="1">
        <v>5</v>
      </c>
      <c r="H53" s="37">
        <v>33402.949999999997</v>
      </c>
      <c r="I53" s="5">
        <v>113530101</v>
      </c>
      <c r="J53" s="2" t="s">
        <v>59</v>
      </c>
      <c r="K53" s="22"/>
      <c r="L53" s="22">
        <v>0.5</v>
      </c>
      <c r="M53" s="22">
        <v>0.5</v>
      </c>
      <c r="N53" s="70">
        <v>0.99990000000000001</v>
      </c>
    </row>
    <row r="54" spans="1:14" ht="42" x14ac:dyDescent="0.25">
      <c r="A54" s="94"/>
      <c r="B54" s="95"/>
      <c r="C54" s="2" t="s">
        <v>59</v>
      </c>
      <c r="D54" s="2" t="s">
        <v>62</v>
      </c>
      <c r="E54" s="2" t="s">
        <v>61</v>
      </c>
      <c r="F54" s="18" t="s">
        <v>283</v>
      </c>
      <c r="G54" s="1">
        <v>5</v>
      </c>
      <c r="H54" s="37">
        <v>87040.18</v>
      </c>
      <c r="I54" s="5">
        <v>113530104</v>
      </c>
      <c r="J54" s="2" t="s">
        <v>59</v>
      </c>
      <c r="K54" s="22"/>
      <c r="L54" s="22">
        <v>0.5</v>
      </c>
      <c r="M54" s="22">
        <v>0.5</v>
      </c>
      <c r="N54" s="70">
        <v>0.99990000000000001</v>
      </c>
    </row>
    <row r="55" spans="1:14" ht="42" x14ac:dyDescent="0.25">
      <c r="A55" s="94"/>
      <c r="B55" s="95"/>
      <c r="C55" s="2" t="s">
        <v>59</v>
      </c>
      <c r="D55" s="2" t="s">
        <v>63</v>
      </c>
      <c r="E55" s="2" t="s">
        <v>61</v>
      </c>
      <c r="F55" s="18" t="s">
        <v>283</v>
      </c>
      <c r="G55" s="1">
        <v>5</v>
      </c>
      <c r="H55" s="37">
        <v>87634.1</v>
      </c>
      <c r="I55" s="5">
        <v>113530105</v>
      </c>
      <c r="J55" s="2" t="s">
        <v>59</v>
      </c>
      <c r="K55" s="22"/>
      <c r="L55" s="22">
        <v>0.5</v>
      </c>
      <c r="M55" s="22">
        <v>0.5</v>
      </c>
      <c r="N55" s="70">
        <v>0.99990000000000001</v>
      </c>
    </row>
    <row r="56" spans="1:14" ht="45" customHeight="1" x14ac:dyDescent="0.25">
      <c r="A56" s="94"/>
      <c r="B56" s="95"/>
      <c r="C56" s="2" t="s">
        <v>59</v>
      </c>
      <c r="D56" s="2" t="s">
        <v>64</v>
      </c>
      <c r="E56" s="2" t="s">
        <v>65</v>
      </c>
      <c r="F56" s="18" t="s">
        <v>386</v>
      </c>
      <c r="G56" s="1">
        <v>5</v>
      </c>
      <c r="H56" s="37">
        <v>800</v>
      </c>
      <c r="I56" s="5">
        <v>113530106</v>
      </c>
      <c r="J56" s="2" t="s">
        <v>59</v>
      </c>
      <c r="K56" s="22"/>
      <c r="L56" s="22">
        <v>0.5</v>
      </c>
      <c r="M56" s="22">
        <v>0.5</v>
      </c>
      <c r="N56" s="70">
        <v>0.99990000000000001</v>
      </c>
    </row>
    <row r="57" spans="1:14" ht="21" x14ac:dyDescent="0.25">
      <c r="A57" s="94"/>
      <c r="B57" s="95"/>
      <c r="C57" s="2" t="s">
        <v>59</v>
      </c>
      <c r="D57" s="3" t="s">
        <v>66</v>
      </c>
      <c r="E57" s="2" t="s">
        <v>490</v>
      </c>
      <c r="F57" s="18" t="s">
        <v>490</v>
      </c>
      <c r="G57" s="1">
        <v>5</v>
      </c>
      <c r="H57" s="37">
        <v>1042.04</v>
      </c>
      <c r="I57" s="5">
        <v>113530204</v>
      </c>
      <c r="J57" s="2" t="s">
        <v>59</v>
      </c>
      <c r="K57" s="22"/>
      <c r="L57" s="22">
        <v>0.5</v>
      </c>
      <c r="M57" s="22">
        <v>0.5</v>
      </c>
      <c r="N57" s="70">
        <v>0.99990000000000001</v>
      </c>
    </row>
    <row r="58" spans="1:14" ht="54.9" customHeight="1" x14ac:dyDescent="0.25">
      <c r="A58" s="94"/>
      <c r="B58" s="95"/>
      <c r="C58" s="2" t="s">
        <v>59</v>
      </c>
      <c r="D58" s="1" t="s">
        <v>15</v>
      </c>
      <c r="E58" s="1" t="s">
        <v>297</v>
      </c>
      <c r="F58" s="2" t="s">
        <v>172</v>
      </c>
      <c r="G58" s="1">
        <v>5</v>
      </c>
      <c r="H58" s="37">
        <v>1000</v>
      </c>
      <c r="I58" s="5">
        <v>113530207</v>
      </c>
      <c r="J58" s="2" t="s">
        <v>59</v>
      </c>
      <c r="K58" s="22"/>
      <c r="L58" s="22">
        <v>0.5</v>
      </c>
      <c r="M58" s="22">
        <v>0.5</v>
      </c>
      <c r="N58" s="70">
        <v>0.99990000000000001</v>
      </c>
    </row>
    <row r="59" spans="1:14" ht="44" customHeight="1" x14ac:dyDescent="0.25">
      <c r="A59" s="94"/>
      <c r="B59" s="95"/>
      <c r="C59" s="2" t="s">
        <v>59</v>
      </c>
      <c r="D59" s="2" t="s">
        <v>67</v>
      </c>
      <c r="E59" s="2" t="s">
        <v>68</v>
      </c>
      <c r="F59" s="2" t="s">
        <v>326</v>
      </c>
      <c r="G59" s="1">
        <v>5</v>
      </c>
      <c r="H59" s="37">
        <f>260000+29911.24+80000</f>
        <v>369911.24</v>
      </c>
      <c r="I59" s="5">
        <v>113530208</v>
      </c>
      <c r="J59" s="2" t="s">
        <v>59</v>
      </c>
      <c r="K59" s="22"/>
      <c r="L59" s="22">
        <v>0.5</v>
      </c>
      <c r="M59" s="22">
        <v>0.5</v>
      </c>
      <c r="N59" s="70">
        <v>1</v>
      </c>
    </row>
    <row r="60" spans="1:14" ht="41" customHeight="1" x14ac:dyDescent="0.25">
      <c r="A60" s="94"/>
      <c r="B60" s="95"/>
      <c r="C60" s="2" t="s">
        <v>59</v>
      </c>
      <c r="D60" s="2" t="s">
        <v>70</v>
      </c>
      <c r="E60" s="2" t="s">
        <v>71</v>
      </c>
      <c r="F60" s="2" t="s">
        <v>71</v>
      </c>
      <c r="G60" s="1">
        <v>5</v>
      </c>
      <c r="H60" s="37">
        <v>7049.68</v>
      </c>
      <c r="I60" s="5">
        <v>113530402</v>
      </c>
      <c r="J60" s="2" t="s">
        <v>59</v>
      </c>
      <c r="K60" s="22"/>
      <c r="L60" s="22">
        <v>0.5</v>
      </c>
      <c r="M60" s="22">
        <v>0.5</v>
      </c>
      <c r="N60" s="70">
        <v>0.99990000000000001</v>
      </c>
    </row>
    <row r="61" spans="1:14" ht="46.25" customHeight="1" x14ac:dyDescent="0.25">
      <c r="A61" s="94"/>
      <c r="B61" s="95"/>
      <c r="C61" s="2" t="s">
        <v>59</v>
      </c>
      <c r="D61" s="2" t="s">
        <v>72</v>
      </c>
      <c r="E61" s="2" t="s">
        <v>306</v>
      </c>
      <c r="F61" s="2" t="s">
        <v>307</v>
      </c>
      <c r="G61" s="1">
        <v>5</v>
      </c>
      <c r="H61" s="37">
        <v>1529</v>
      </c>
      <c r="I61" s="5">
        <v>113530404</v>
      </c>
      <c r="J61" s="2" t="s">
        <v>59</v>
      </c>
      <c r="K61" s="22"/>
      <c r="L61" s="22">
        <v>0.5</v>
      </c>
      <c r="M61" s="22">
        <v>0.5</v>
      </c>
      <c r="N61" s="70">
        <v>0.99990000000000001</v>
      </c>
    </row>
    <row r="62" spans="1:14" ht="36.75" customHeight="1" x14ac:dyDescent="0.25">
      <c r="A62" s="94"/>
      <c r="B62" s="95"/>
      <c r="C62" s="18" t="s">
        <v>59</v>
      </c>
      <c r="D62" s="18" t="s">
        <v>58</v>
      </c>
      <c r="E62" s="18" t="s">
        <v>387</v>
      </c>
      <c r="F62" s="19" t="s">
        <v>24</v>
      </c>
      <c r="G62" s="19">
        <v>5</v>
      </c>
      <c r="H62" s="37">
        <v>1000</v>
      </c>
      <c r="I62" s="5">
        <v>113530612</v>
      </c>
      <c r="J62" s="2" t="s">
        <v>59</v>
      </c>
      <c r="K62" s="22"/>
      <c r="L62" s="22">
        <v>0.5</v>
      </c>
      <c r="M62" s="22">
        <v>0.5</v>
      </c>
      <c r="N62" s="70">
        <v>0.99990000000000001</v>
      </c>
    </row>
    <row r="63" spans="1:14" ht="81.650000000000006" customHeight="1" x14ac:dyDescent="0.25">
      <c r="A63" s="94"/>
      <c r="B63" s="95"/>
      <c r="C63" s="2" t="s">
        <v>59</v>
      </c>
      <c r="D63" s="2" t="s">
        <v>73</v>
      </c>
      <c r="E63" s="2" t="s">
        <v>419</v>
      </c>
      <c r="F63" s="2" t="s">
        <v>419</v>
      </c>
      <c r="G63" s="1">
        <v>5</v>
      </c>
      <c r="H63" s="37">
        <v>10000</v>
      </c>
      <c r="I63" s="5">
        <v>113530702</v>
      </c>
      <c r="J63" s="2" t="s">
        <v>59</v>
      </c>
      <c r="K63" s="22"/>
      <c r="L63" s="22">
        <v>0.5</v>
      </c>
      <c r="M63" s="22">
        <v>0.5</v>
      </c>
      <c r="N63" s="70">
        <v>0.99990000000000001</v>
      </c>
    </row>
    <row r="64" spans="1:14" ht="31.5" x14ac:dyDescent="0.25">
      <c r="A64" s="94"/>
      <c r="B64" s="95"/>
      <c r="C64" s="2" t="s">
        <v>59</v>
      </c>
      <c r="D64" s="2" t="s">
        <v>132</v>
      </c>
      <c r="E64" s="1" t="s">
        <v>302</v>
      </c>
      <c r="F64" s="1" t="s">
        <v>303</v>
      </c>
      <c r="G64" s="1">
        <v>5</v>
      </c>
      <c r="H64" s="37">
        <v>1905</v>
      </c>
      <c r="I64" s="5">
        <v>113530704</v>
      </c>
      <c r="J64" s="2" t="s">
        <v>59</v>
      </c>
      <c r="K64" s="22"/>
      <c r="L64" s="22">
        <v>0.5</v>
      </c>
      <c r="M64" s="22">
        <v>0.5</v>
      </c>
      <c r="N64" s="70">
        <v>0.99990000000000001</v>
      </c>
    </row>
    <row r="65" spans="1:14" ht="30.65" customHeight="1" x14ac:dyDescent="0.25">
      <c r="A65" s="94"/>
      <c r="B65" s="95"/>
      <c r="C65" s="2" t="s">
        <v>59</v>
      </c>
      <c r="D65" s="2" t="s">
        <v>74</v>
      </c>
      <c r="E65" s="2" t="s">
        <v>75</v>
      </c>
      <c r="F65" s="2" t="s">
        <v>75</v>
      </c>
      <c r="G65" s="1">
        <v>5</v>
      </c>
      <c r="H65" s="37">
        <f>4966.86+4589.4</f>
        <v>9556.2599999999984</v>
      </c>
      <c r="I65" s="5">
        <v>113530802</v>
      </c>
      <c r="J65" s="2" t="s">
        <v>59</v>
      </c>
      <c r="K65" s="22"/>
      <c r="L65" s="22">
        <v>0.5</v>
      </c>
      <c r="M65" s="22">
        <v>0.5</v>
      </c>
      <c r="N65" s="70">
        <v>1</v>
      </c>
    </row>
    <row r="66" spans="1:14" ht="31.5" x14ac:dyDescent="0.25">
      <c r="A66" s="94"/>
      <c r="B66" s="95"/>
      <c r="C66" s="2" t="s">
        <v>59</v>
      </c>
      <c r="D66" s="2" t="s">
        <v>76</v>
      </c>
      <c r="E66" s="2" t="s">
        <v>75</v>
      </c>
      <c r="F66" s="2" t="s">
        <v>75</v>
      </c>
      <c r="G66" s="1">
        <v>5</v>
      </c>
      <c r="H66" s="37">
        <v>433.14</v>
      </c>
      <c r="I66" s="5">
        <v>113530802</v>
      </c>
      <c r="J66" s="2" t="s">
        <v>59</v>
      </c>
      <c r="K66" s="22"/>
      <c r="L66" s="22">
        <v>0.5</v>
      </c>
      <c r="M66" s="22">
        <v>0.5</v>
      </c>
      <c r="N66" s="70">
        <v>1</v>
      </c>
    </row>
    <row r="67" spans="1:14" ht="84" x14ac:dyDescent="0.25">
      <c r="A67" s="94"/>
      <c r="B67" s="95"/>
      <c r="C67" s="2" t="s">
        <v>59</v>
      </c>
      <c r="D67" s="1" t="s">
        <v>30</v>
      </c>
      <c r="E67" s="2" t="s">
        <v>318</v>
      </c>
      <c r="F67" s="2" t="s">
        <v>327</v>
      </c>
      <c r="G67" s="1">
        <v>5</v>
      </c>
      <c r="H67" s="39">
        <v>8757.6200000000008</v>
      </c>
      <c r="I67" s="5">
        <v>113530804</v>
      </c>
      <c r="J67" s="2" t="s">
        <v>59</v>
      </c>
      <c r="K67" s="22"/>
      <c r="L67" s="22">
        <v>0.5</v>
      </c>
      <c r="M67" s="22">
        <v>0.5</v>
      </c>
      <c r="N67" s="70">
        <v>1</v>
      </c>
    </row>
    <row r="68" spans="1:14" ht="73.5" x14ac:dyDescent="0.25">
      <c r="A68" s="94"/>
      <c r="B68" s="95"/>
      <c r="C68" s="2" t="s">
        <v>59</v>
      </c>
      <c r="D68" s="2" t="s">
        <v>77</v>
      </c>
      <c r="E68" s="2" t="s">
        <v>493</v>
      </c>
      <c r="F68" s="2" t="s">
        <v>328</v>
      </c>
      <c r="G68" s="1">
        <v>5</v>
      </c>
      <c r="H68" s="39">
        <v>18483.349999999999</v>
      </c>
      <c r="I68" s="5">
        <v>113530805</v>
      </c>
      <c r="J68" s="2" t="s">
        <v>59</v>
      </c>
      <c r="K68" s="22"/>
      <c r="L68" s="22">
        <v>0.5</v>
      </c>
      <c r="M68" s="22">
        <v>0.5</v>
      </c>
      <c r="N68" s="70">
        <v>1</v>
      </c>
    </row>
    <row r="69" spans="1:14" ht="51.65" customHeight="1" x14ac:dyDescent="0.25">
      <c r="A69" s="94"/>
      <c r="B69" s="95"/>
      <c r="C69" s="2" t="s">
        <v>59</v>
      </c>
      <c r="D69" s="2" t="s">
        <v>78</v>
      </c>
      <c r="E69" s="18" t="s">
        <v>491</v>
      </c>
      <c r="F69" s="1" t="s">
        <v>305</v>
      </c>
      <c r="G69" s="1">
        <v>5</v>
      </c>
      <c r="H69" s="39">
        <v>10000</v>
      </c>
      <c r="I69" s="5">
        <v>113530807</v>
      </c>
      <c r="J69" s="2" t="s">
        <v>59</v>
      </c>
      <c r="K69" s="22"/>
      <c r="L69" s="22">
        <v>0.5</v>
      </c>
      <c r="M69" s="22">
        <v>0.5</v>
      </c>
      <c r="N69" s="70">
        <v>0.99990000000000001</v>
      </c>
    </row>
    <row r="70" spans="1:14" ht="30.65" customHeight="1" x14ac:dyDescent="0.25">
      <c r="A70" s="94"/>
      <c r="B70" s="95"/>
      <c r="C70" s="2" t="s">
        <v>59</v>
      </c>
      <c r="D70" s="2" t="s">
        <v>79</v>
      </c>
      <c r="E70" s="2" t="s">
        <v>494</v>
      </c>
      <c r="F70" s="2" t="s">
        <v>494</v>
      </c>
      <c r="G70" s="1">
        <v>5</v>
      </c>
      <c r="H70" s="39">
        <f>20000+2593.38</f>
        <v>22593.38</v>
      </c>
      <c r="I70" s="5">
        <v>113530811</v>
      </c>
      <c r="J70" s="2" t="s">
        <v>59</v>
      </c>
      <c r="K70" s="22"/>
      <c r="L70" s="22">
        <v>0.5</v>
      </c>
      <c r="M70" s="22">
        <v>0.5</v>
      </c>
      <c r="N70" s="70">
        <v>1</v>
      </c>
    </row>
    <row r="71" spans="1:14" ht="21" x14ac:dyDescent="0.25">
      <c r="A71" s="94"/>
      <c r="B71" s="95"/>
      <c r="C71" s="2" t="s">
        <v>59</v>
      </c>
      <c r="D71" s="1" t="s">
        <v>35</v>
      </c>
      <c r="E71" s="18" t="s">
        <v>492</v>
      </c>
      <c r="F71" s="2" t="s">
        <v>215</v>
      </c>
      <c r="G71" s="1">
        <v>5</v>
      </c>
      <c r="H71" s="37">
        <v>1664.5</v>
      </c>
      <c r="I71" s="5">
        <v>113530813</v>
      </c>
      <c r="J71" s="2" t="s">
        <v>59</v>
      </c>
      <c r="K71" s="22"/>
      <c r="L71" s="22">
        <v>0.5</v>
      </c>
      <c r="M71" s="22">
        <v>0.5</v>
      </c>
      <c r="N71" s="70">
        <v>0.99990000000000001</v>
      </c>
    </row>
    <row r="72" spans="1:14" ht="90" customHeight="1" x14ac:dyDescent="0.25">
      <c r="A72" s="94"/>
      <c r="B72" s="95"/>
      <c r="C72" s="2" t="s">
        <v>59</v>
      </c>
      <c r="D72" s="2" t="s">
        <v>80</v>
      </c>
      <c r="E72" s="2" t="s">
        <v>81</v>
      </c>
      <c r="F72" s="2" t="s">
        <v>329</v>
      </c>
      <c r="G72" s="1">
        <v>5</v>
      </c>
      <c r="H72" s="39">
        <v>30598.9</v>
      </c>
      <c r="I72" s="5">
        <v>113570201</v>
      </c>
      <c r="J72" s="2" t="s">
        <v>59</v>
      </c>
      <c r="K72" s="22"/>
      <c r="L72" s="22">
        <v>0.5</v>
      </c>
      <c r="M72" s="22">
        <v>0.5</v>
      </c>
      <c r="N72" s="70">
        <v>1</v>
      </c>
    </row>
    <row r="73" spans="1:14" ht="30.65" customHeight="1" x14ac:dyDescent="0.25">
      <c r="A73" s="94"/>
      <c r="B73" s="95"/>
      <c r="C73" s="2" t="s">
        <v>59</v>
      </c>
      <c r="D73" s="2" t="s">
        <v>72</v>
      </c>
      <c r="E73" s="2" t="s">
        <v>306</v>
      </c>
      <c r="F73" s="2" t="s">
        <v>307</v>
      </c>
      <c r="G73" s="1">
        <v>5</v>
      </c>
      <c r="H73" s="37">
        <v>37500</v>
      </c>
      <c r="I73" s="5">
        <v>113840104</v>
      </c>
      <c r="J73" s="2" t="s">
        <v>59</v>
      </c>
      <c r="K73" s="22"/>
      <c r="L73" s="22">
        <v>0.5</v>
      </c>
      <c r="M73" s="22">
        <v>0.5</v>
      </c>
      <c r="N73" s="70">
        <v>1</v>
      </c>
    </row>
    <row r="74" spans="1:14" ht="41" customHeight="1" x14ac:dyDescent="0.25">
      <c r="A74" s="94"/>
      <c r="B74" s="95"/>
      <c r="C74" s="2" t="s">
        <v>59</v>
      </c>
      <c r="D74" s="2" t="s">
        <v>82</v>
      </c>
      <c r="E74" s="2" t="s">
        <v>495</v>
      </c>
      <c r="F74" s="2" t="s">
        <v>330</v>
      </c>
      <c r="G74" s="1">
        <v>5</v>
      </c>
      <c r="H74" s="37">
        <f>14440+5000+2000+2000</f>
        <v>23440</v>
      </c>
      <c r="I74" s="5">
        <v>113840107</v>
      </c>
      <c r="J74" s="2" t="s">
        <v>83</v>
      </c>
      <c r="K74" s="22"/>
      <c r="L74" s="22">
        <v>0.5</v>
      </c>
      <c r="M74" s="22">
        <v>0.5</v>
      </c>
      <c r="N74" s="70">
        <v>1</v>
      </c>
    </row>
    <row r="75" spans="1:14" ht="31.5" x14ac:dyDescent="0.25">
      <c r="A75" s="94"/>
      <c r="B75" s="95"/>
      <c r="C75" s="2" t="s">
        <v>59</v>
      </c>
      <c r="D75" s="1" t="s">
        <v>43</v>
      </c>
      <c r="E75" s="2" t="s">
        <v>309</v>
      </c>
      <c r="F75" s="2" t="s">
        <v>224</v>
      </c>
      <c r="G75" s="1">
        <v>5</v>
      </c>
      <c r="H75" s="37">
        <v>3140</v>
      </c>
      <c r="I75" s="5">
        <v>113840103</v>
      </c>
      <c r="J75" s="2" t="s">
        <v>59</v>
      </c>
      <c r="K75" s="22"/>
      <c r="L75" s="22">
        <v>0.5</v>
      </c>
      <c r="M75" s="22">
        <v>0.5</v>
      </c>
      <c r="N75" s="70">
        <v>0.99990000000000001</v>
      </c>
    </row>
    <row r="76" spans="1:14" ht="31.5" x14ac:dyDescent="0.25">
      <c r="A76" s="94"/>
      <c r="B76" s="95"/>
      <c r="C76" s="2" t="s">
        <v>59</v>
      </c>
      <c r="D76" s="1" t="s">
        <v>352</v>
      </c>
      <c r="E76" s="2" t="s">
        <v>309</v>
      </c>
      <c r="F76" s="2" t="s">
        <v>224</v>
      </c>
      <c r="G76" s="1">
        <v>5</v>
      </c>
      <c r="H76" s="37">
        <v>15000</v>
      </c>
      <c r="I76" s="5">
        <v>113840105</v>
      </c>
      <c r="J76" s="2" t="s">
        <v>59</v>
      </c>
      <c r="K76" s="22"/>
      <c r="L76" s="22">
        <v>0.5</v>
      </c>
      <c r="M76" s="22">
        <v>0.5</v>
      </c>
      <c r="N76" s="70">
        <v>0.99990000000000001</v>
      </c>
    </row>
    <row r="77" spans="1:14" ht="21" x14ac:dyDescent="0.25">
      <c r="A77" s="94"/>
      <c r="B77" s="95"/>
      <c r="C77" s="12" t="s">
        <v>59</v>
      </c>
      <c r="D77" s="97" t="s">
        <v>249</v>
      </c>
      <c r="E77" s="97"/>
      <c r="F77" s="97"/>
      <c r="G77" s="23"/>
      <c r="H77" s="38">
        <f>+SUM(H53:H76)</f>
        <v>783481.34000000008</v>
      </c>
      <c r="I77" s="12"/>
      <c r="J77" s="12"/>
      <c r="K77" s="29"/>
      <c r="L77" s="29"/>
      <c r="M77" s="29"/>
      <c r="N77" s="73"/>
    </row>
    <row r="78" spans="1:14" ht="20.25" customHeight="1" x14ac:dyDescent="0.25">
      <c r="A78" s="94"/>
      <c r="B78" s="95"/>
      <c r="C78" s="96" t="s">
        <v>319</v>
      </c>
      <c r="D78" s="96"/>
      <c r="E78" s="96"/>
      <c r="F78" s="96"/>
      <c r="G78" s="88"/>
      <c r="H78" s="89">
        <f>H52+H77</f>
        <v>1223178.31</v>
      </c>
      <c r="I78" s="88"/>
      <c r="J78" s="88"/>
      <c r="K78" s="88"/>
      <c r="L78" s="88"/>
      <c r="M78" s="88"/>
      <c r="N78" s="90"/>
    </row>
    <row r="79" spans="1:14" ht="41" customHeight="1" x14ac:dyDescent="0.25">
      <c r="A79" s="94" t="s">
        <v>250</v>
      </c>
      <c r="B79" s="95" t="s">
        <v>485</v>
      </c>
      <c r="C79" s="3" t="s">
        <v>475</v>
      </c>
      <c r="D79" s="2" t="s">
        <v>121</v>
      </c>
      <c r="E79" s="2" t="s">
        <v>121</v>
      </c>
      <c r="F79" s="2" t="s">
        <v>135</v>
      </c>
      <c r="G79" s="1">
        <v>5</v>
      </c>
      <c r="H79" s="24">
        <v>55548</v>
      </c>
      <c r="I79" s="5">
        <v>114510105</v>
      </c>
      <c r="J79" s="2" t="s">
        <v>86</v>
      </c>
      <c r="K79" s="2"/>
      <c r="L79" s="4">
        <v>0.5</v>
      </c>
      <c r="M79" s="4">
        <v>0.5</v>
      </c>
      <c r="N79" s="74">
        <v>1</v>
      </c>
    </row>
    <row r="80" spans="1:14" ht="21" x14ac:dyDescent="0.25">
      <c r="A80" s="94"/>
      <c r="B80" s="95"/>
      <c r="C80" s="3" t="s">
        <v>475</v>
      </c>
      <c r="D80" s="2" t="s">
        <v>123</v>
      </c>
      <c r="E80" s="2" t="s">
        <v>295</v>
      </c>
      <c r="F80" s="2" t="s">
        <v>496</v>
      </c>
      <c r="G80" s="1">
        <v>5</v>
      </c>
      <c r="H80" s="24">
        <v>4629</v>
      </c>
      <c r="I80" s="5">
        <v>114510203</v>
      </c>
      <c r="J80" s="2" t="s">
        <v>86</v>
      </c>
      <c r="K80" s="2"/>
      <c r="L80" s="4">
        <v>0.5</v>
      </c>
      <c r="M80" s="4">
        <v>0.5</v>
      </c>
      <c r="N80" s="74">
        <v>1</v>
      </c>
    </row>
    <row r="81" spans="1:14" ht="21" x14ac:dyDescent="0.25">
      <c r="A81" s="94"/>
      <c r="B81" s="95"/>
      <c r="C81" s="3" t="s">
        <v>475</v>
      </c>
      <c r="D81" s="2" t="s">
        <v>124</v>
      </c>
      <c r="E81" s="2" t="s">
        <v>295</v>
      </c>
      <c r="F81" s="2" t="s">
        <v>496</v>
      </c>
      <c r="G81" s="1">
        <v>5</v>
      </c>
      <c r="H81" s="24">
        <f>1500+100</f>
        <v>1600</v>
      </c>
      <c r="I81" s="5">
        <v>145102204</v>
      </c>
      <c r="J81" s="2" t="s">
        <v>86</v>
      </c>
      <c r="K81" s="2"/>
      <c r="L81" s="4">
        <v>0.5</v>
      </c>
      <c r="M81" s="4">
        <v>0.5</v>
      </c>
      <c r="N81" s="74">
        <v>1</v>
      </c>
    </row>
    <row r="82" spans="1:14" ht="31.5" x14ac:dyDescent="0.25">
      <c r="A82" s="94"/>
      <c r="B82" s="95"/>
      <c r="C82" s="3" t="s">
        <v>475</v>
      </c>
      <c r="D82" s="1" t="s">
        <v>133</v>
      </c>
      <c r="E82" s="2" t="s">
        <v>140</v>
      </c>
      <c r="F82" s="2" t="s">
        <v>489</v>
      </c>
      <c r="G82" s="1">
        <v>5</v>
      </c>
      <c r="H82" s="24">
        <v>1880</v>
      </c>
      <c r="I82" s="5">
        <v>114510512</v>
      </c>
      <c r="J82" s="2" t="s">
        <v>88</v>
      </c>
      <c r="K82" s="2"/>
      <c r="L82" s="4">
        <v>0.5</v>
      </c>
      <c r="M82" s="4">
        <v>0.5</v>
      </c>
      <c r="N82" s="74">
        <v>1</v>
      </c>
    </row>
    <row r="83" spans="1:14" ht="21" x14ac:dyDescent="0.25">
      <c r="A83" s="94"/>
      <c r="B83" s="95"/>
      <c r="C83" s="3" t="s">
        <v>475</v>
      </c>
      <c r="D83" s="2" t="s">
        <v>87</v>
      </c>
      <c r="E83" s="2" t="s">
        <v>295</v>
      </c>
      <c r="F83" s="1" t="s">
        <v>487</v>
      </c>
      <c r="G83" s="1">
        <v>5</v>
      </c>
      <c r="H83" s="24">
        <v>6471.34</v>
      </c>
      <c r="I83" s="5">
        <v>114510601</v>
      </c>
      <c r="J83" s="2" t="s">
        <v>86</v>
      </c>
      <c r="K83" s="2"/>
      <c r="L83" s="4">
        <v>0.5</v>
      </c>
      <c r="M83" s="4">
        <v>0.5</v>
      </c>
      <c r="N83" s="74">
        <v>1</v>
      </c>
    </row>
    <row r="84" spans="1:14" ht="31.5" x14ac:dyDescent="0.25">
      <c r="A84" s="94"/>
      <c r="B84" s="95"/>
      <c r="C84" s="3" t="s">
        <v>475</v>
      </c>
      <c r="D84" s="2" t="s">
        <v>128</v>
      </c>
      <c r="E84" s="2" t="s">
        <v>295</v>
      </c>
      <c r="F84" s="2" t="s">
        <v>295</v>
      </c>
      <c r="G84" s="1">
        <v>5</v>
      </c>
      <c r="H84" s="24">
        <v>4627.16</v>
      </c>
      <c r="I84" s="5">
        <v>114510602</v>
      </c>
      <c r="J84" s="2" t="s">
        <v>86</v>
      </c>
      <c r="K84" s="2"/>
      <c r="L84" s="4">
        <v>0.5</v>
      </c>
      <c r="M84" s="4">
        <v>0.5</v>
      </c>
      <c r="N84" s="74">
        <v>1</v>
      </c>
    </row>
    <row r="85" spans="1:14" ht="42" x14ac:dyDescent="0.25">
      <c r="A85" s="94"/>
      <c r="B85" s="95"/>
      <c r="C85" s="3" t="s">
        <v>475</v>
      </c>
      <c r="D85" s="2" t="s">
        <v>12</v>
      </c>
      <c r="E85" s="2" t="s">
        <v>180</v>
      </c>
      <c r="F85" s="2" t="s">
        <v>13</v>
      </c>
      <c r="G85" s="1">
        <v>5</v>
      </c>
      <c r="H85" s="24">
        <v>162.6</v>
      </c>
      <c r="I85" s="5">
        <v>114510707</v>
      </c>
      <c r="J85" s="2" t="s">
        <v>85</v>
      </c>
      <c r="K85" s="4"/>
      <c r="L85" s="4">
        <v>0.5</v>
      </c>
      <c r="M85" s="4">
        <v>0.5</v>
      </c>
      <c r="N85" s="74">
        <v>1</v>
      </c>
    </row>
    <row r="86" spans="1:14" ht="21" x14ac:dyDescent="0.25">
      <c r="A86" s="94"/>
      <c r="B86" s="95"/>
      <c r="C86" s="3" t="s">
        <v>475</v>
      </c>
      <c r="D86" s="3" t="s">
        <v>291</v>
      </c>
      <c r="E86" s="2" t="s">
        <v>291</v>
      </c>
      <c r="F86" s="2" t="s">
        <v>337</v>
      </c>
      <c r="G86" s="1">
        <v>5</v>
      </c>
      <c r="H86" s="24">
        <v>12120</v>
      </c>
      <c r="I86" s="20">
        <v>114530606</v>
      </c>
      <c r="J86" s="2" t="s">
        <v>85</v>
      </c>
      <c r="K86" s="4"/>
      <c r="L86" s="4">
        <v>0.5</v>
      </c>
      <c r="M86" s="4">
        <v>0.5</v>
      </c>
      <c r="N86" s="74">
        <v>1</v>
      </c>
    </row>
    <row r="87" spans="1:14" ht="21" x14ac:dyDescent="0.25">
      <c r="A87" s="94"/>
      <c r="B87" s="95"/>
      <c r="C87" s="3" t="s">
        <v>475</v>
      </c>
      <c r="D87" s="3" t="s">
        <v>131</v>
      </c>
      <c r="E87" s="2" t="s">
        <v>84</v>
      </c>
      <c r="F87" s="3" t="s">
        <v>340</v>
      </c>
      <c r="G87" s="1">
        <v>5</v>
      </c>
      <c r="H87" s="24">
        <v>150000</v>
      </c>
      <c r="I87" s="5">
        <v>114510711</v>
      </c>
      <c r="J87" s="2" t="s">
        <v>85</v>
      </c>
      <c r="K87" s="4"/>
      <c r="L87" s="4">
        <v>0.5</v>
      </c>
      <c r="M87" s="4">
        <v>0.5</v>
      </c>
      <c r="N87" s="74">
        <v>1</v>
      </c>
    </row>
    <row r="88" spans="1:14" ht="22.5" customHeight="1" x14ac:dyDescent="0.25">
      <c r="A88" s="94"/>
      <c r="B88" s="95"/>
      <c r="C88" s="3" t="s">
        <v>475</v>
      </c>
      <c r="D88" s="101" t="s">
        <v>248</v>
      </c>
      <c r="E88" s="101"/>
      <c r="F88" s="101"/>
      <c r="G88" s="9"/>
      <c r="H88" s="40">
        <f>SUM(H79:H87)</f>
        <v>237038.1</v>
      </c>
      <c r="I88" s="11"/>
      <c r="J88" s="7"/>
      <c r="K88" s="10"/>
      <c r="L88" s="10"/>
      <c r="M88" s="10"/>
      <c r="N88" s="75"/>
    </row>
    <row r="89" spans="1:14" ht="22.5" customHeight="1" x14ac:dyDescent="0.25">
      <c r="A89" s="94"/>
      <c r="B89" s="95"/>
      <c r="C89" s="3" t="s">
        <v>475</v>
      </c>
      <c r="D89" s="3" t="s">
        <v>383</v>
      </c>
      <c r="E89" s="2" t="s">
        <v>481</v>
      </c>
      <c r="F89" s="3" t="s">
        <v>477</v>
      </c>
      <c r="G89" s="1">
        <v>5</v>
      </c>
      <c r="H89" s="24">
        <v>600</v>
      </c>
      <c r="I89" s="5">
        <v>114530802</v>
      </c>
      <c r="J89" s="2" t="s">
        <v>85</v>
      </c>
      <c r="K89" s="6"/>
      <c r="L89" s="4">
        <v>0.5</v>
      </c>
      <c r="M89" s="4">
        <v>0.5</v>
      </c>
      <c r="N89" s="74">
        <v>1</v>
      </c>
    </row>
    <row r="90" spans="1:14" ht="31.5" x14ac:dyDescent="0.25">
      <c r="A90" s="94"/>
      <c r="B90" s="95"/>
      <c r="C90" s="3" t="s">
        <v>475</v>
      </c>
      <c r="D90" s="3" t="s">
        <v>58</v>
      </c>
      <c r="E90" s="2" t="s">
        <v>90</v>
      </c>
      <c r="F90" s="3" t="s">
        <v>24</v>
      </c>
      <c r="G90" s="1">
        <v>5</v>
      </c>
      <c r="H90" s="24">
        <v>1500</v>
      </c>
      <c r="I90" s="5">
        <v>114530612</v>
      </c>
      <c r="J90" s="2" t="s">
        <v>86</v>
      </c>
      <c r="K90" s="4"/>
      <c r="L90" s="4">
        <v>0.5</v>
      </c>
      <c r="M90" s="4">
        <v>0.5</v>
      </c>
      <c r="N90" s="74">
        <v>1</v>
      </c>
    </row>
    <row r="91" spans="1:14" ht="21" x14ac:dyDescent="0.25">
      <c r="A91" s="94"/>
      <c r="B91" s="95"/>
      <c r="C91" s="3" t="s">
        <v>475</v>
      </c>
      <c r="D91" s="3" t="s">
        <v>130</v>
      </c>
      <c r="E91" s="2" t="s">
        <v>338</v>
      </c>
      <c r="F91" s="3" t="s">
        <v>341</v>
      </c>
      <c r="G91" s="1">
        <v>5</v>
      </c>
      <c r="H91" s="24">
        <v>6741.93</v>
      </c>
      <c r="I91" s="5">
        <v>114570206</v>
      </c>
      <c r="J91" s="2" t="s">
        <v>85</v>
      </c>
      <c r="K91" s="4"/>
      <c r="L91" s="4">
        <v>0.5</v>
      </c>
      <c r="M91" s="4">
        <v>0.5</v>
      </c>
      <c r="N91" s="74">
        <v>1</v>
      </c>
    </row>
    <row r="92" spans="1:14" ht="31.5" x14ac:dyDescent="0.25">
      <c r="A92" s="94"/>
      <c r="B92" s="95"/>
      <c r="C92" s="3" t="s">
        <v>475</v>
      </c>
      <c r="D92" s="2" t="s">
        <v>45</v>
      </c>
      <c r="E92" s="2" t="s">
        <v>339</v>
      </c>
      <c r="F92" s="3" t="s">
        <v>342</v>
      </c>
      <c r="G92" s="1">
        <v>5</v>
      </c>
      <c r="H92" s="24">
        <v>4000</v>
      </c>
      <c r="I92" s="5">
        <v>114840107</v>
      </c>
      <c r="J92" s="2" t="s">
        <v>85</v>
      </c>
      <c r="K92" s="4"/>
      <c r="L92" s="4">
        <v>0.5</v>
      </c>
      <c r="M92" s="4">
        <v>0.5</v>
      </c>
      <c r="N92" s="74">
        <v>1</v>
      </c>
    </row>
    <row r="93" spans="1:14" ht="31.5" x14ac:dyDescent="0.25">
      <c r="A93" s="94"/>
      <c r="B93" s="95"/>
      <c r="C93" s="3" t="s">
        <v>475</v>
      </c>
      <c r="D93" s="2" t="s">
        <v>43</v>
      </c>
      <c r="E93" s="2" t="s">
        <v>361</v>
      </c>
      <c r="F93" s="2" t="s">
        <v>360</v>
      </c>
      <c r="G93" s="1">
        <v>5</v>
      </c>
      <c r="H93" s="24">
        <v>2000</v>
      </c>
      <c r="I93" s="5">
        <v>114840103</v>
      </c>
      <c r="J93" s="2" t="s">
        <v>85</v>
      </c>
      <c r="K93" s="4"/>
      <c r="L93" s="4">
        <v>0.5</v>
      </c>
      <c r="M93" s="4">
        <v>0.5</v>
      </c>
      <c r="N93" s="74">
        <v>1</v>
      </c>
    </row>
    <row r="94" spans="1:14" ht="21" customHeight="1" x14ac:dyDescent="0.25">
      <c r="A94" s="94"/>
      <c r="B94" s="95"/>
      <c r="C94" s="3" t="s">
        <v>475</v>
      </c>
      <c r="D94" s="97" t="s">
        <v>249</v>
      </c>
      <c r="E94" s="97"/>
      <c r="F94" s="97"/>
      <c r="G94" s="23"/>
      <c r="H94" s="40">
        <f>SUM(H89:H93)</f>
        <v>14841.93</v>
      </c>
      <c r="I94" s="15"/>
      <c r="J94" s="12"/>
      <c r="K94" s="13"/>
      <c r="L94" s="13"/>
      <c r="M94" s="13"/>
      <c r="N94" s="76"/>
    </row>
    <row r="95" spans="1:14" ht="22.5" customHeight="1" x14ac:dyDescent="0.25">
      <c r="A95" s="94"/>
      <c r="B95" s="95"/>
      <c r="C95" s="96" t="s">
        <v>319</v>
      </c>
      <c r="D95" s="96"/>
      <c r="E95" s="96"/>
      <c r="F95" s="96"/>
      <c r="G95" s="88"/>
      <c r="H95" s="89">
        <f>H88+H94</f>
        <v>251880.03</v>
      </c>
      <c r="I95" s="88"/>
      <c r="J95" s="88"/>
      <c r="K95" s="88"/>
      <c r="L95" s="88"/>
      <c r="M95" s="88"/>
      <c r="N95" s="90"/>
    </row>
    <row r="96" spans="1:14" ht="21" x14ac:dyDescent="0.25">
      <c r="A96" s="94" t="s">
        <v>250</v>
      </c>
      <c r="B96" s="95" t="s">
        <v>485</v>
      </c>
      <c r="C96" s="2" t="s">
        <v>88</v>
      </c>
      <c r="D96" s="2" t="s">
        <v>121</v>
      </c>
      <c r="E96" s="2" t="s">
        <v>135</v>
      </c>
      <c r="F96" s="2" t="s">
        <v>135</v>
      </c>
      <c r="G96" s="1">
        <v>5</v>
      </c>
      <c r="H96" s="24">
        <v>101204</v>
      </c>
      <c r="I96" s="5">
        <v>115510105</v>
      </c>
      <c r="J96" s="2" t="s">
        <v>88</v>
      </c>
      <c r="K96" s="6"/>
      <c r="L96" s="22">
        <v>0.5</v>
      </c>
      <c r="M96" s="22">
        <v>0.5</v>
      </c>
      <c r="N96" s="70">
        <v>1</v>
      </c>
    </row>
    <row r="97" spans="1:14" ht="21" x14ac:dyDescent="0.25">
      <c r="A97" s="94"/>
      <c r="B97" s="95"/>
      <c r="C97" s="2" t="s">
        <v>88</v>
      </c>
      <c r="D97" s="2" t="s">
        <v>123</v>
      </c>
      <c r="E97" s="2" t="s">
        <v>295</v>
      </c>
      <c r="F97" s="2" t="s">
        <v>487</v>
      </c>
      <c r="G97" s="1">
        <v>5</v>
      </c>
      <c r="H97" s="24">
        <v>8433.68</v>
      </c>
      <c r="I97" s="5">
        <v>115510203</v>
      </c>
      <c r="J97" s="2" t="s">
        <v>88</v>
      </c>
      <c r="K97" s="6"/>
      <c r="L97" s="22">
        <v>0.5</v>
      </c>
      <c r="M97" s="22">
        <v>0.5</v>
      </c>
      <c r="N97" s="70">
        <v>1</v>
      </c>
    </row>
    <row r="98" spans="1:14" ht="21" x14ac:dyDescent="0.25">
      <c r="A98" s="94"/>
      <c r="B98" s="95"/>
      <c r="C98" s="2" t="s">
        <v>88</v>
      </c>
      <c r="D98" s="2" t="s">
        <v>124</v>
      </c>
      <c r="E98" s="2" t="s">
        <v>295</v>
      </c>
      <c r="F98" s="2" t="s">
        <v>487</v>
      </c>
      <c r="G98" s="1">
        <v>5</v>
      </c>
      <c r="H98" s="24">
        <f>2557.5+200</f>
        <v>2757.5</v>
      </c>
      <c r="I98" s="5">
        <v>115510204</v>
      </c>
      <c r="J98" s="2" t="s">
        <v>88</v>
      </c>
      <c r="K98" s="6"/>
      <c r="L98" s="22">
        <v>0.5</v>
      </c>
      <c r="M98" s="22">
        <v>0.5</v>
      </c>
      <c r="N98" s="70">
        <v>1</v>
      </c>
    </row>
    <row r="99" spans="1:14" ht="31.5" x14ac:dyDescent="0.25">
      <c r="A99" s="94"/>
      <c r="B99" s="95"/>
      <c r="C99" s="2" t="s">
        <v>88</v>
      </c>
      <c r="D99" s="95" t="s">
        <v>480</v>
      </c>
      <c r="E99" s="2" t="s">
        <v>136</v>
      </c>
      <c r="F99" s="2" t="s">
        <v>136</v>
      </c>
      <c r="G99" s="1">
        <v>5</v>
      </c>
      <c r="H99" s="98">
        <v>778.4</v>
      </c>
      <c r="I99" s="93">
        <v>115510509</v>
      </c>
      <c r="J99" s="2" t="s">
        <v>88</v>
      </c>
      <c r="K99" s="6"/>
      <c r="L99" s="22">
        <v>0.5</v>
      </c>
      <c r="M99" s="22">
        <v>0.5</v>
      </c>
      <c r="N99" s="70">
        <v>1</v>
      </c>
    </row>
    <row r="100" spans="1:14" ht="31.5" x14ac:dyDescent="0.25">
      <c r="A100" s="94"/>
      <c r="B100" s="95"/>
      <c r="C100" s="2" t="s">
        <v>88</v>
      </c>
      <c r="D100" s="95"/>
      <c r="E100" s="2" t="s">
        <v>137</v>
      </c>
      <c r="F100" s="2" t="s">
        <v>137</v>
      </c>
      <c r="G100" s="1">
        <v>5</v>
      </c>
      <c r="H100" s="98"/>
      <c r="I100" s="93"/>
      <c r="J100" s="2" t="s">
        <v>88</v>
      </c>
      <c r="K100" s="6"/>
      <c r="L100" s="22">
        <v>0.5</v>
      </c>
      <c r="M100" s="22">
        <v>0.5</v>
      </c>
      <c r="N100" s="70">
        <v>1</v>
      </c>
    </row>
    <row r="101" spans="1:14" ht="31.5" x14ac:dyDescent="0.25">
      <c r="A101" s="94"/>
      <c r="B101" s="95"/>
      <c r="C101" s="2" t="s">
        <v>88</v>
      </c>
      <c r="D101" s="95"/>
      <c r="E101" s="2" t="s">
        <v>138</v>
      </c>
      <c r="F101" s="2" t="s">
        <v>138</v>
      </c>
      <c r="G101" s="1">
        <v>5</v>
      </c>
      <c r="H101" s="98"/>
      <c r="I101" s="93"/>
      <c r="J101" s="2" t="s">
        <v>88</v>
      </c>
      <c r="K101" s="6"/>
      <c r="L101" s="22">
        <v>0.5</v>
      </c>
      <c r="M101" s="22">
        <v>0.5</v>
      </c>
      <c r="N101" s="70">
        <v>1</v>
      </c>
    </row>
    <row r="102" spans="1:14" ht="31.5" x14ac:dyDescent="0.25">
      <c r="A102" s="94"/>
      <c r="B102" s="95"/>
      <c r="C102" s="2" t="s">
        <v>88</v>
      </c>
      <c r="D102" s="95"/>
      <c r="E102" s="2" t="s">
        <v>139</v>
      </c>
      <c r="F102" s="2" t="s">
        <v>139</v>
      </c>
      <c r="G102" s="1">
        <v>5</v>
      </c>
      <c r="H102" s="98"/>
      <c r="I102" s="93"/>
      <c r="J102" s="2" t="s">
        <v>88</v>
      </c>
      <c r="K102" s="6"/>
      <c r="L102" s="22">
        <v>0.5</v>
      </c>
      <c r="M102" s="22">
        <v>0.5</v>
      </c>
      <c r="N102" s="70">
        <v>1</v>
      </c>
    </row>
    <row r="103" spans="1:14" ht="21" x14ac:dyDescent="0.25">
      <c r="A103" s="94"/>
      <c r="B103" s="95"/>
      <c r="C103" s="2" t="s">
        <v>88</v>
      </c>
      <c r="D103" s="2" t="s">
        <v>105</v>
      </c>
      <c r="E103" s="2" t="s">
        <v>357</v>
      </c>
      <c r="F103" s="2" t="s">
        <v>476</v>
      </c>
      <c r="G103" s="1">
        <v>5</v>
      </c>
      <c r="H103" s="41">
        <v>10808.3</v>
      </c>
      <c r="I103" s="5">
        <v>115510510</v>
      </c>
      <c r="J103" s="2" t="s">
        <v>88</v>
      </c>
      <c r="K103" s="6"/>
      <c r="L103" s="22">
        <v>0.5</v>
      </c>
      <c r="M103" s="22">
        <v>0.5</v>
      </c>
      <c r="N103" s="70">
        <v>1</v>
      </c>
    </row>
    <row r="104" spans="1:14" ht="56" customHeight="1" x14ac:dyDescent="0.25">
      <c r="A104" s="94"/>
      <c r="B104" s="95"/>
      <c r="C104" s="2" t="s">
        <v>88</v>
      </c>
      <c r="D104" s="100" t="s">
        <v>133</v>
      </c>
      <c r="E104" s="2" t="s">
        <v>140</v>
      </c>
      <c r="F104" s="2" t="s">
        <v>489</v>
      </c>
      <c r="G104" s="1">
        <v>5</v>
      </c>
      <c r="H104" s="98">
        <v>1000</v>
      </c>
      <c r="I104" s="93">
        <v>115510512</v>
      </c>
      <c r="J104" s="2" t="s">
        <v>88</v>
      </c>
      <c r="K104" s="6"/>
      <c r="L104" s="22">
        <v>0.5</v>
      </c>
      <c r="M104" s="22">
        <v>0.5</v>
      </c>
      <c r="N104" s="70">
        <v>1</v>
      </c>
    </row>
    <row r="105" spans="1:14" ht="21" x14ac:dyDescent="0.25">
      <c r="A105" s="94"/>
      <c r="B105" s="95"/>
      <c r="C105" s="2" t="s">
        <v>88</v>
      </c>
      <c r="D105" s="100"/>
      <c r="E105" s="2" t="s">
        <v>141</v>
      </c>
      <c r="F105" s="2" t="s">
        <v>141</v>
      </c>
      <c r="G105" s="1">
        <v>5</v>
      </c>
      <c r="H105" s="98"/>
      <c r="I105" s="93"/>
      <c r="J105" s="2" t="s">
        <v>88</v>
      </c>
      <c r="K105" s="6"/>
      <c r="L105" s="22">
        <v>0.5</v>
      </c>
      <c r="M105" s="22">
        <v>0.5</v>
      </c>
      <c r="N105" s="70">
        <v>1</v>
      </c>
    </row>
    <row r="106" spans="1:14" ht="21" x14ac:dyDescent="0.25">
      <c r="A106" s="94"/>
      <c r="B106" s="95"/>
      <c r="C106" s="2" t="s">
        <v>88</v>
      </c>
      <c r="D106" s="100"/>
      <c r="E106" s="2" t="s">
        <v>142</v>
      </c>
      <c r="F106" s="2" t="s">
        <v>142</v>
      </c>
      <c r="G106" s="1">
        <v>5</v>
      </c>
      <c r="H106" s="98"/>
      <c r="I106" s="93"/>
      <c r="J106" s="2" t="s">
        <v>88</v>
      </c>
      <c r="K106" s="6"/>
      <c r="L106" s="22">
        <v>0.5</v>
      </c>
      <c r="M106" s="22">
        <v>0.5</v>
      </c>
      <c r="N106" s="70">
        <v>1</v>
      </c>
    </row>
    <row r="107" spans="1:14" ht="21" x14ac:dyDescent="0.25">
      <c r="A107" s="94"/>
      <c r="B107" s="95"/>
      <c r="C107" s="2" t="s">
        <v>88</v>
      </c>
      <c r="D107" s="2" t="s">
        <v>87</v>
      </c>
      <c r="E107" s="2" t="s">
        <v>295</v>
      </c>
      <c r="F107" s="1" t="s">
        <v>487</v>
      </c>
      <c r="G107" s="1">
        <v>5</v>
      </c>
      <c r="H107" s="24">
        <v>11790.26</v>
      </c>
      <c r="I107" s="5">
        <v>115510601</v>
      </c>
      <c r="J107" s="2" t="s">
        <v>88</v>
      </c>
      <c r="K107" s="6"/>
      <c r="L107" s="22">
        <v>0.5</v>
      </c>
      <c r="M107" s="22">
        <v>0.5</v>
      </c>
      <c r="N107" s="70">
        <v>1</v>
      </c>
    </row>
    <row r="108" spans="1:14" ht="31.5" x14ac:dyDescent="0.25">
      <c r="A108" s="94"/>
      <c r="B108" s="95"/>
      <c r="C108" s="2" t="s">
        <v>88</v>
      </c>
      <c r="D108" s="2" t="s">
        <v>128</v>
      </c>
      <c r="E108" s="2" t="s">
        <v>295</v>
      </c>
      <c r="F108" s="2" t="s">
        <v>295</v>
      </c>
      <c r="G108" s="1">
        <v>5</v>
      </c>
      <c r="H108" s="24">
        <v>8430.31</v>
      </c>
      <c r="I108" s="5">
        <v>115510602</v>
      </c>
      <c r="J108" s="2" t="s">
        <v>88</v>
      </c>
      <c r="K108" s="6"/>
      <c r="L108" s="22">
        <v>0.5</v>
      </c>
      <c r="M108" s="22">
        <v>0.5</v>
      </c>
      <c r="N108" s="70">
        <v>1</v>
      </c>
    </row>
    <row r="109" spans="1:14" s="42" customFormat="1" ht="42" x14ac:dyDescent="0.25">
      <c r="A109" s="94"/>
      <c r="B109" s="95"/>
      <c r="C109" s="2" t="s">
        <v>88</v>
      </c>
      <c r="D109" s="2" t="s">
        <v>12</v>
      </c>
      <c r="E109" s="2" t="s">
        <v>180</v>
      </c>
      <c r="F109" s="2" t="s">
        <v>13</v>
      </c>
      <c r="G109" s="1">
        <v>5</v>
      </c>
      <c r="H109" s="24">
        <v>3000</v>
      </c>
      <c r="I109" s="5">
        <v>115510707</v>
      </c>
      <c r="J109" s="2" t="s">
        <v>88</v>
      </c>
      <c r="K109" s="6"/>
      <c r="L109" s="22">
        <v>0.5</v>
      </c>
      <c r="M109" s="22">
        <v>0.5</v>
      </c>
      <c r="N109" s="70">
        <v>1</v>
      </c>
    </row>
    <row r="110" spans="1:14" ht="22.5" customHeight="1" x14ac:dyDescent="0.25">
      <c r="A110" s="94"/>
      <c r="B110" s="95"/>
      <c r="C110" s="12" t="s">
        <v>88</v>
      </c>
      <c r="D110" s="97" t="s">
        <v>248</v>
      </c>
      <c r="E110" s="97"/>
      <c r="F110" s="97"/>
      <c r="G110" s="23"/>
      <c r="H110" s="40">
        <f>+SUM(H96:H109)</f>
        <v>148202.44999999998</v>
      </c>
      <c r="I110" s="5"/>
      <c r="J110" s="12"/>
      <c r="K110" s="14"/>
      <c r="L110" s="14"/>
      <c r="M110" s="14"/>
      <c r="N110" s="76"/>
    </row>
    <row r="111" spans="1:14" ht="29.25" customHeight="1" x14ac:dyDescent="0.25">
      <c r="A111" s="94"/>
      <c r="B111" s="95"/>
      <c r="C111" s="12" t="s">
        <v>88</v>
      </c>
      <c r="D111" s="2" t="s">
        <v>109</v>
      </c>
      <c r="E111" s="2" t="s">
        <v>474</v>
      </c>
      <c r="F111" s="2" t="s">
        <v>477</v>
      </c>
      <c r="G111" s="1">
        <v>5</v>
      </c>
      <c r="H111" s="24">
        <v>1400</v>
      </c>
      <c r="I111" s="5">
        <v>115530802</v>
      </c>
      <c r="J111" s="2" t="s">
        <v>88</v>
      </c>
      <c r="K111" s="6"/>
      <c r="L111" s="22">
        <v>0.5</v>
      </c>
      <c r="M111" s="22">
        <v>0.5</v>
      </c>
      <c r="N111" s="70">
        <v>1</v>
      </c>
    </row>
    <row r="112" spans="1:14" s="42" customFormat="1" ht="31.5" x14ac:dyDescent="0.25">
      <c r="A112" s="94"/>
      <c r="B112" s="95"/>
      <c r="C112" s="2" t="s">
        <v>88</v>
      </c>
      <c r="D112" s="2" t="s">
        <v>16</v>
      </c>
      <c r="E112" s="2" t="s">
        <v>478</v>
      </c>
      <c r="F112" s="2" t="s">
        <v>479</v>
      </c>
      <c r="G112" s="1">
        <v>5</v>
      </c>
      <c r="H112" s="43">
        <v>2000</v>
      </c>
      <c r="I112" s="5">
        <v>115530255</v>
      </c>
      <c r="J112" s="2" t="s">
        <v>89</v>
      </c>
      <c r="K112" s="6"/>
      <c r="L112" s="22">
        <v>0.5</v>
      </c>
      <c r="M112" s="22">
        <v>0.5</v>
      </c>
      <c r="N112" s="70">
        <v>1</v>
      </c>
    </row>
    <row r="113" spans="1:14" s="42" customFormat="1" ht="31.5" x14ac:dyDescent="0.25">
      <c r="A113" s="94"/>
      <c r="B113" s="95"/>
      <c r="C113" s="2" t="s">
        <v>88</v>
      </c>
      <c r="D113" s="2" t="s">
        <v>58</v>
      </c>
      <c r="E113" s="2" t="s">
        <v>90</v>
      </c>
      <c r="F113" s="1" t="s">
        <v>24</v>
      </c>
      <c r="G113" s="1">
        <v>5</v>
      </c>
      <c r="H113" s="24">
        <v>8500</v>
      </c>
      <c r="I113" s="5">
        <v>115530612</v>
      </c>
      <c r="J113" s="2" t="s">
        <v>91</v>
      </c>
      <c r="K113" s="4"/>
      <c r="L113" s="22">
        <v>0.5</v>
      </c>
      <c r="M113" s="22">
        <v>0.5</v>
      </c>
      <c r="N113" s="70">
        <v>1</v>
      </c>
    </row>
    <row r="114" spans="1:14" s="42" customFormat="1" ht="39.75" customHeight="1" x14ac:dyDescent="0.25">
      <c r="A114" s="94"/>
      <c r="B114" s="95"/>
      <c r="C114" s="2" t="s">
        <v>88</v>
      </c>
      <c r="D114" s="1" t="s">
        <v>30</v>
      </c>
      <c r="E114" s="18" t="s">
        <v>304</v>
      </c>
      <c r="F114" s="2" t="s">
        <v>218</v>
      </c>
      <c r="G114" s="1">
        <v>5</v>
      </c>
      <c r="H114" s="24">
        <v>2956</v>
      </c>
      <c r="I114" s="5">
        <v>115530804</v>
      </c>
      <c r="J114" s="2" t="s">
        <v>88</v>
      </c>
      <c r="K114" s="4"/>
      <c r="L114" s="22">
        <v>0.5</v>
      </c>
      <c r="M114" s="22">
        <v>0.5</v>
      </c>
      <c r="N114" s="70">
        <v>1</v>
      </c>
    </row>
    <row r="115" spans="1:14" s="42" customFormat="1" ht="42" x14ac:dyDescent="0.25">
      <c r="A115" s="94"/>
      <c r="B115" s="95"/>
      <c r="C115" s="2" t="s">
        <v>88</v>
      </c>
      <c r="D115" s="2" t="s">
        <v>92</v>
      </c>
      <c r="E115" s="2" t="s">
        <v>93</v>
      </c>
      <c r="F115" s="2" t="s">
        <v>94</v>
      </c>
      <c r="G115" s="1">
        <v>5</v>
      </c>
      <c r="H115" s="24">
        <v>3000</v>
      </c>
      <c r="I115" s="5">
        <v>115530808</v>
      </c>
      <c r="J115" s="2" t="s">
        <v>95</v>
      </c>
      <c r="K115" s="6"/>
      <c r="L115" s="22">
        <v>0.5</v>
      </c>
      <c r="M115" s="22">
        <v>0.5</v>
      </c>
      <c r="N115" s="70">
        <v>1</v>
      </c>
    </row>
    <row r="116" spans="1:14" s="42" customFormat="1" ht="42" x14ac:dyDescent="0.25">
      <c r="A116" s="94"/>
      <c r="B116" s="95"/>
      <c r="C116" s="2" t="s">
        <v>88</v>
      </c>
      <c r="D116" s="2" t="s">
        <v>96</v>
      </c>
      <c r="E116" s="2" t="s">
        <v>331</v>
      </c>
      <c r="F116" s="2" t="s">
        <v>97</v>
      </c>
      <c r="G116" s="1">
        <v>5</v>
      </c>
      <c r="H116" s="24">
        <v>7000</v>
      </c>
      <c r="I116" s="5">
        <v>115530808</v>
      </c>
      <c r="J116" s="2" t="s">
        <v>95</v>
      </c>
      <c r="K116" s="6"/>
      <c r="L116" s="22">
        <v>0.5</v>
      </c>
      <c r="M116" s="22">
        <v>0.5</v>
      </c>
      <c r="N116" s="70">
        <v>1</v>
      </c>
    </row>
    <row r="117" spans="1:14" s="42" customFormat="1" ht="39.65" customHeight="1" x14ac:dyDescent="0.25">
      <c r="A117" s="94"/>
      <c r="B117" s="95"/>
      <c r="C117" s="2" t="s">
        <v>88</v>
      </c>
      <c r="D117" s="2" t="s">
        <v>98</v>
      </c>
      <c r="E117" s="2" t="s">
        <v>332</v>
      </c>
      <c r="F117" s="2" t="s">
        <v>332</v>
      </c>
      <c r="G117" s="1">
        <v>5</v>
      </c>
      <c r="H117" s="24">
        <v>4400</v>
      </c>
      <c r="I117" s="5">
        <v>115530819</v>
      </c>
      <c r="J117" s="2" t="s">
        <v>88</v>
      </c>
      <c r="K117" s="4"/>
      <c r="L117" s="22">
        <v>0.5</v>
      </c>
      <c r="M117" s="22">
        <v>0.5</v>
      </c>
      <c r="N117" s="70">
        <v>1</v>
      </c>
    </row>
    <row r="118" spans="1:14" s="42" customFormat="1" ht="68.400000000000006" customHeight="1" x14ac:dyDescent="0.25">
      <c r="A118" s="94"/>
      <c r="B118" s="95"/>
      <c r="C118" s="2" t="s">
        <v>88</v>
      </c>
      <c r="D118" s="2" t="s">
        <v>72</v>
      </c>
      <c r="E118" s="2" t="s">
        <v>306</v>
      </c>
      <c r="F118" s="2" t="s">
        <v>307</v>
      </c>
      <c r="G118" s="1">
        <v>5</v>
      </c>
      <c r="H118" s="24">
        <v>3000</v>
      </c>
      <c r="I118" s="5">
        <v>115840104</v>
      </c>
      <c r="J118" s="2" t="s">
        <v>91</v>
      </c>
      <c r="K118" s="4"/>
      <c r="L118" s="22">
        <v>0.5</v>
      </c>
      <c r="M118" s="22">
        <v>0.5</v>
      </c>
      <c r="N118" s="70">
        <v>1</v>
      </c>
    </row>
    <row r="119" spans="1:14" s="42" customFormat="1" ht="78" customHeight="1" x14ac:dyDescent="0.25">
      <c r="A119" s="94"/>
      <c r="B119" s="95"/>
      <c r="C119" s="2" t="s">
        <v>88</v>
      </c>
      <c r="D119" s="2" t="s">
        <v>100</v>
      </c>
      <c r="E119" s="2" t="s">
        <v>101</v>
      </c>
      <c r="F119" s="2" t="s">
        <v>99</v>
      </c>
      <c r="G119" s="1">
        <v>5</v>
      </c>
      <c r="H119" s="24">
        <v>3000</v>
      </c>
      <c r="I119" s="5">
        <v>115840107</v>
      </c>
      <c r="J119" s="2" t="s">
        <v>91</v>
      </c>
      <c r="K119" s="4"/>
      <c r="L119" s="22">
        <v>0.5</v>
      </c>
      <c r="M119" s="22">
        <v>0.5</v>
      </c>
      <c r="N119" s="70">
        <v>1</v>
      </c>
    </row>
    <row r="120" spans="1:14" s="42" customFormat="1" ht="21" x14ac:dyDescent="0.25">
      <c r="A120" s="94"/>
      <c r="B120" s="95"/>
      <c r="C120" s="2" t="s">
        <v>88</v>
      </c>
      <c r="D120" s="1" t="s">
        <v>43</v>
      </c>
      <c r="E120" s="2" t="s">
        <v>56</v>
      </c>
      <c r="F120" s="2" t="s">
        <v>57</v>
      </c>
      <c r="G120" s="1">
        <v>5</v>
      </c>
      <c r="H120" s="24">
        <v>3000</v>
      </c>
      <c r="I120" s="5">
        <v>115840103</v>
      </c>
      <c r="J120" s="2" t="s">
        <v>91</v>
      </c>
      <c r="K120" s="4"/>
      <c r="L120" s="22">
        <v>0.5</v>
      </c>
      <c r="M120" s="22">
        <v>0.5</v>
      </c>
      <c r="N120" s="70">
        <v>1</v>
      </c>
    </row>
    <row r="121" spans="1:14" s="42" customFormat="1" ht="21" customHeight="1" x14ac:dyDescent="0.25">
      <c r="A121" s="94"/>
      <c r="B121" s="95"/>
      <c r="C121" s="12" t="s">
        <v>88</v>
      </c>
      <c r="D121" s="97" t="s">
        <v>249</v>
      </c>
      <c r="E121" s="97"/>
      <c r="F121" s="12"/>
      <c r="G121" s="23"/>
      <c r="H121" s="40">
        <f>+SUM(H111:H120)</f>
        <v>38256</v>
      </c>
      <c r="I121" s="12"/>
      <c r="J121" s="12"/>
      <c r="K121" s="13"/>
      <c r="L121" s="13"/>
      <c r="M121" s="12"/>
      <c r="N121" s="76"/>
    </row>
    <row r="122" spans="1:14" s="42" customFormat="1" ht="24.75" customHeight="1" x14ac:dyDescent="0.25">
      <c r="A122" s="94"/>
      <c r="B122" s="95"/>
      <c r="C122" s="96" t="s">
        <v>319</v>
      </c>
      <c r="D122" s="96"/>
      <c r="E122" s="96"/>
      <c r="F122" s="96"/>
      <c r="G122" s="88"/>
      <c r="H122" s="89">
        <f>H110+H121</f>
        <v>186458.44999999998</v>
      </c>
      <c r="I122" s="88"/>
      <c r="J122" s="88"/>
      <c r="K122" s="88"/>
      <c r="L122" s="88"/>
      <c r="M122" s="88"/>
      <c r="N122" s="90"/>
    </row>
    <row r="123" spans="1:14" s="42" customFormat="1" ht="30.65" customHeight="1" x14ac:dyDescent="0.25">
      <c r="A123" s="94" t="s">
        <v>497</v>
      </c>
      <c r="B123" s="95" t="s">
        <v>251</v>
      </c>
      <c r="C123" s="2" t="s">
        <v>102</v>
      </c>
      <c r="D123" s="1" t="s">
        <v>121</v>
      </c>
      <c r="E123" s="2" t="s">
        <v>466</v>
      </c>
      <c r="F123" s="2" t="s">
        <v>135</v>
      </c>
      <c r="G123" s="1">
        <v>5</v>
      </c>
      <c r="H123" s="43">
        <v>167236.4</v>
      </c>
      <c r="I123" s="5">
        <v>120710105</v>
      </c>
      <c r="J123" s="2" t="s">
        <v>104</v>
      </c>
      <c r="K123" s="4"/>
      <c r="L123" s="22">
        <v>0.5</v>
      </c>
      <c r="M123" s="22">
        <v>0.5</v>
      </c>
      <c r="N123" s="70">
        <v>1</v>
      </c>
    </row>
    <row r="124" spans="1:14" s="42" customFormat="1" ht="31.5" x14ac:dyDescent="0.25">
      <c r="A124" s="94"/>
      <c r="B124" s="95"/>
      <c r="C124" s="2" t="s">
        <v>102</v>
      </c>
      <c r="D124" s="2" t="s">
        <v>123</v>
      </c>
      <c r="E124" s="2" t="s">
        <v>466</v>
      </c>
      <c r="F124" s="2" t="s">
        <v>467</v>
      </c>
      <c r="G124" s="1">
        <v>5</v>
      </c>
      <c r="H124" s="43">
        <v>13103.09</v>
      </c>
      <c r="I124" s="5">
        <v>120510203</v>
      </c>
      <c r="J124" s="2" t="s">
        <v>104</v>
      </c>
      <c r="K124" s="4"/>
      <c r="L124" s="22">
        <v>0.5</v>
      </c>
      <c r="M124" s="22">
        <v>0.5</v>
      </c>
      <c r="N124" s="70">
        <v>1.0033000000000001</v>
      </c>
    </row>
    <row r="125" spans="1:14" s="42" customFormat="1" ht="60.65" customHeight="1" x14ac:dyDescent="0.25">
      <c r="A125" s="94"/>
      <c r="B125" s="95"/>
      <c r="C125" s="2" t="s">
        <v>102</v>
      </c>
      <c r="D125" s="2" t="s">
        <v>124</v>
      </c>
      <c r="E125" s="2" t="s">
        <v>466</v>
      </c>
      <c r="F125" s="2" t="s">
        <v>467</v>
      </c>
      <c r="G125" s="1">
        <v>5</v>
      </c>
      <c r="H125" s="43">
        <f>4937.08+425</f>
        <v>5362.08</v>
      </c>
      <c r="I125" s="5">
        <v>120510204</v>
      </c>
      <c r="J125" s="2" t="s">
        <v>104</v>
      </c>
      <c r="K125" s="4"/>
      <c r="L125" s="22">
        <v>0.5</v>
      </c>
      <c r="M125" s="22">
        <v>0.5</v>
      </c>
      <c r="N125" s="70">
        <v>1.0033000000000001</v>
      </c>
    </row>
    <row r="126" spans="1:14" s="42" customFormat="1" ht="51.65" customHeight="1" x14ac:dyDescent="0.25">
      <c r="A126" s="94"/>
      <c r="B126" s="95"/>
      <c r="C126" s="2" t="s">
        <v>102</v>
      </c>
      <c r="D126" s="2" t="s">
        <v>128</v>
      </c>
      <c r="E126" s="2" t="s">
        <v>466</v>
      </c>
      <c r="F126" s="2" t="s">
        <v>467</v>
      </c>
      <c r="G126" s="1">
        <v>5</v>
      </c>
      <c r="H126" s="43">
        <v>13257.51</v>
      </c>
      <c r="I126" s="5">
        <v>120510602</v>
      </c>
      <c r="J126" s="2" t="s">
        <v>104</v>
      </c>
      <c r="K126" s="4"/>
      <c r="L126" s="22">
        <v>0.5</v>
      </c>
      <c r="M126" s="22">
        <v>0.5</v>
      </c>
      <c r="N126" s="70">
        <v>1</v>
      </c>
    </row>
    <row r="127" spans="1:14" s="42" customFormat="1" ht="31.5" x14ac:dyDescent="0.25">
      <c r="A127" s="94"/>
      <c r="B127" s="95"/>
      <c r="C127" s="2" t="s">
        <v>102</v>
      </c>
      <c r="D127" s="2" t="s">
        <v>127</v>
      </c>
      <c r="E127" s="2" t="s">
        <v>466</v>
      </c>
      <c r="F127" s="2" t="s">
        <v>467</v>
      </c>
      <c r="G127" s="1">
        <v>5</v>
      </c>
      <c r="H127" s="43">
        <v>18318.02</v>
      </c>
      <c r="I127" s="5">
        <v>120560601</v>
      </c>
      <c r="J127" s="2" t="s">
        <v>104</v>
      </c>
      <c r="K127" s="4"/>
      <c r="L127" s="22">
        <v>0.5</v>
      </c>
      <c r="M127" s="22">
        <v>0.5</v>
      </c>
      <c r="N127" s="70">
        <v>1</v>
      </c>
    </row>
    <row r="128" spans="1:14" s="42" customFormat="1" ht="66" customHeight="1" x14ac:dyDescent="0.25">
      <c r="A128" s="94"/>
      <c r="B128" s="95"/>
      <c r="C128" s="2" t="s">
        <v>102</v>
      </c>
      <c r="D128" s="2" t="s">
        <v>480</v>
      </c>
      <c r="E128" s="2" t="s">
        <v>468</v>
      </c>
      <c r="F128" s="2" t="s">
        <v>498</v>
      </c>
      <c r="G128" s="1">
        <v>5</v>
      </c>
      <c r="H128" s="43">
        <v>828.43</v>
      </c>
      <c r="I128" s="5">
        <v>120510509</v>
      </c>
      <c r="J128" s="2" t="s">
        <v>104</v>
      </c>
      <c r="K128" s="4"/>
      <c r="L128" s="22">
        <v>0.5</v>
      </c>
      <c r="M128" s="22">
        <v>0.5</v>
      </c>
      <c r="N128" s="70">
        <v>1.0033000000000001</v>
      </c>
    </row>
    <row r="129" spans="1:14" s="42" customFormat="1" ht="31.5" x14ac:dyDescent="0.25">
      <c r="A129" s="94"/>
      <c r="B129" s="95"/>
      <c r="C129" s="2" t="s">
        <v>102</v>
      </c>
      <c r="D129" s="1" t="s">
        <v>105</v>
      </c>
      <c r="E129" s="2" t="s">
        <v>499</v>
      </c>
      <c r="F129" s="2" t="s">
        <v>488</v>
      </c>
      <c r="G129" s="1">
        <v>5</v>
      </c>
      <c r="H129" s="43">
        <f>12621.03+1700</f>
        <v>14321.03</v>
      </c>
      <c r="I129" s="5">
        <v>120510510</v>
      </c>
      <c r="J129" s="2" t="s">
        <v>104</v>
      </c>
      <c r="K129" s="4"/>
      <c r="L129" s="22">
        <v>0.5</v>
      </c>
      <c r="M129" s="22">
        <v>0.5</v>
      </c>
      <c r="N129" s="70">
        <v>1</v>
      </c>
    </row>
    <row r="130" spans="1:14" s="42" customFormat="1" ht="31.5" x14ac:dyDescent="0.25">
      <c r="A130" s="94"/>
      <c r="B130" s="95"/>
      <c r="C130" s="2" t="s">
        <v>102</v>
      </c>
      <c r="D130" s="1" t="s">
        <v>133</v>
      </c>
      <c r="E130" s="2" t="s">
        <v>140</v>
      </c>
      <c r="F130" s="2" t="s">
        <v>489</v>
      </c>
      <c r="G130" s="1">
        <v>5</v>
      </c>
      <c r="H130" s="43">
        <v>1547.05</v>
      </c>
      <c r="I130" s="5">
        <v>120510512</v>
      </c>
      <c r="J130" s="2" t="s">
        <v>104</v>
      </c>
      <c r="K130" s="4"/>
      <c r="L130" s="22">
        <v>0.5</v>
      </c>
      <c r="M130" s="22">
        <v>0.5</v>
      </c>
      <c r="N130" s="70">
        <v>1</v>
      </c>
    </row>
    <row r="131" spans="1:14" s="42" customFormat="1" ht="31.5" x14ac:dyDescent="0.25">
      <c r="A131" s="94"/>
      <c r="B131" s="95"/>
      <c r="C131" s="2" t="s">
        <v>102</v>
      </c>
      <c r="D131" s="2" t="s">
        <v>106</v>
      </c>
      <c r="E131" s="2" t="s">
        <v>466</v>
      </c>
      <c r="F131" s="2" t="s">
        <v>489</v>
      </c>
      <c r="G131" s="1">
        <v>5</v>
      </c>
      <c r="H131" s="43">
        <v>1000</v>
      </c>
      <c r="I131" s="5">
        <v>120510513</v>
      </c>
      <c r="J131" s="2" t="s">
        <v>104</v>
      </c>
      <c r="K131" s="4"/>
      <c r="L131" s="22">
        <v>0.5</v>
      </c>
      <c r="M131" s="22">
        <v>0.5</v>
      </c>
      <c r="N131" s="70">
        <v>1.0033000000000001</v>
      </c>
    </row>
    <row r="132" spans="1:14" ht="42" x14ac:dyDescent="0.25">
      <c r="A132" s="94"/>
      <c r="B132" s="95"/>
      <c r="C132" s="2" t="s">
        <v>102</v>
      </c>
      <c r="D132" s="2" t="s">
        <v>12</v>
      </c>
      <c r="E132" s="2" t="s">
        <v>180</v>
      </c>
      <c r="F132" s="2" t="s">
        <v>13</v>
      </c>
      <c r="G132" s="1">
        <v>5</v>
      </c>
      <c r="H132" s="44">
        <f>4571.38-1500</f>
        <v>3071.38</v>
      </c>
      <c r="I132" s="5">
        <v>120510707</v>
      </c>
      <c r="J132" s="2" t="s">
        <v>104</v>
      </c>
      <c r="K132" s="4"/>
      <c r="L132" s="22">
        <v>0.5</v>
      </c>
      <c r="M132" s="22">
        <v>0.5</v>
      </c>
      <c r="N132" s="70">
        <v>1.0033000000000001</v>
      </c>
    </row>
    <row r="133" spans="1:14" ht="21" x14ac:dyDescent="0.25">
      <c r="A133" s="94"/>
      <c r="B133" s="95"/>
      <c r="C133" s="12" t="s">
        <v>102</v>
      </c>
      <c r="D133" s="97" t="s">
        <v>248</v>
      </c>
      <c r="E133" s="97"/>
      <c r="F133" s="97"/>
      <c r="G133" s="23"/>
      <c r="H133" s="45">
        <f>+SUM(H123:H132)</f>
        <v>238044.98999999996</v>
      </c>
      <c r="I133" s="5"/>
      <c r="J133" s="12"/>
      <c r="K133" s="13"/>
      <c r="L133" s="13"/>
      <c r="M133" s="13"/>
      <c r="N133" s="76"/>
    </row>
    <row r="134" spans="1:14" ht="31.5" x14ac:dyDescent="0.25">
      <c r="A134" s="94"/>
      <c r="B134" s="95"/>
      <c r="C134" s="2" t="s">
        <v>102</v>
      </c>
      <c r="D134" s="2" t="s">
        <v>500</v>
      </c>
      <c r="E134" s="2" t="s">
        <v>469</v>
      </c>
      <c r="F134" s="2" t="s">
        <v>107</v>
      </c>
      <c r="G134" s="1">
        <v>5</v>
      </c>
      <c r="H134" s="44">
        <f>12040+800</f>
        <v>12840</v>
      </c>
      <c r="I134" s="5">
        <v>120530204</v>
      </c>
      <c r="J134" s="2" t="s">
        <v>104</v>
      </c>
      <c r="K134" s="4"/>
      <c r="L134" s="4">
        <v>0.5</v>
      </c>
      <c r="M134" s="4">
        <v>0.5</v>
      </c>
      <c r="N134" s="74">
        <v>1</v>
      </c>
    </row>
    <row r="135" spans="1:14" ht="21" x14ac:dyDescent="0.25">
      <c r="A135" s="94"/>
      <c r="B135" s="95"/>
      <c r="C135" s="2" t="s">
        <v>102</v>
      </c>
      <c r="D135" s="2" t="s">
        <v>18</v>
      </c>
      <c r="E135" s="18" t="s">
        <v>470</v>
      </c>
      <c r="F135" s="2" t="s">
        <v>472</v>
      </c>
      <c r="G135" s="1">
        <v>5</v>
      </c>
      <c r="H135" s="43">
        <v>100</v>
      </c>
      <c r="I135" s="5">
        <v>120530301</v>
      </c>
      <c r="J135" s="2" t="s">
        <v>104</v>
      </c>
      <c r="K135" s="4"/>
      <c r="L135" s="4">
        <v>0.5</v>
      </c>
      <c r="M135" s="4">
        <v>0.5</v>
      </c>
      <c r="N135" s="74">
        <v>1</v>
      </c>
    </row>
    <row r="136" spans="1:14" ht="21" x14ac:dyDescent="0.25">
      <c r="A136" s="94"/>
      <c r="B136" s="95"/>
      <c r="C136" s="2" t="s">
        <v>102</v>
      </c>
      <c r="D136" s="2" t="s">
        <v>351</v>
      </c>
      <c r="E136" s="18" t="s">
        <v>471</v>
      </c>
      <c r="F136" s="2" t="s">
        <v>472</v>
      </c>
      <c r="G136" s="1"/>
      <c r="H136" s="43">
        <v>1000</v>
      </c>
      <c r="I136" s="5">
        <v>120530303</v>
      </c>
      <c r="J136" s="2" t="s">
        <v>104</v>
      </c>
      <c r="K136" s="4"/>
      <c r="L136" s="4">
        <v>0.5</v>
      </c>
      <c r="M136" s="4">
        <v>0.5</v>
      </c>
      <c r="N136" s="74">
        <v>1</v>
      </c>
    </row>
    <row r="137" spans="1:14" ht="31.5" x14ac:dyDescent="0.25">
      <c r="A137" s="94"/>
      <c r="B137" s="95"/>
      <c r="C137" s="2" t="s">
        <v>102</v>
      </c>
      <c r="D137" s="2" t="s">
        <v>58</v>
      </c>
      <c r="E137" s="2" t="s">
        <v>90</v>
      </c>
      <c r="F137" s="1" t="s">
        <v>473</v>
      </c>
      <c r="G137" s="1">
        <v>5</v>
      </c>
      <c r="H137" s="44">
        <f>2000-1000</f>
        <v>1000</v>
      </c>
      <c r="I137" s="5">
        <v>120530612</v>
      </c>
      <c r="J137" s="2" t="s">
        <v>104</v>
      </c>
      <c r="K137" s="4"/>
      <c r="L137" s="4">
        <v>0.5</v>
      </c>
      <c r="M137" s="4">
        <v>0.5</v>
      </c>
      <c r="N137" s="74">
        <v>1</v>
      </c>
    </row>
    <row r="138" spans="1:14" ht="31.5" x14ac:dyDescent="0.25">
      <c r="A138" s="94"/>
      <c r="B138" s="95"/>
      <c r="C138" s="2" t="s">
        <v>102</v>
      </c>
      <c r="D138" s="2" t="s">
        <v>132</v>
      </c>
      <c r="E138" s="1" t="s">
        <v>302</v>
      </c>
      <c r="F138" s="1" t="s">
        <v>303</v>
      </c>
      <c r="G138" s="1">
        <v>5</v>
      </c>
      <c r="H138" s="43">
        <v>3800</v>
      </c>
      <c r="I138" s="5">
        <v>120530702</v>
      </c>
      <c r="J138" s="2" t="s">
        <v>104</v>
      </c>
      <c r="K138" s="4"/>
      <c r="L138" s="4">
        <v>0.5</v>
      </c>
      <c r="M138" s="4">
        <v>0.5</v>
      </c>
      <c r="N138" s="74">
        <v>1</v>
      </c>
    </row>
    <row r="139" spans="1:14" ht="31.5" x14ac:dyDescent="0.25">
      <c r="A139" s="94"/>
      <c r="B139" s="95"/>
      <c r="C139" s="2" t="s">
        <v>102</v>
      </c>
      <c r="D139" s="2" t="s">
        <v>108</v>
      </c>
      <c r="E139" s="2" t="s">
        <v>103</v>
      </c>
      <c r="F139" s="2" t="s">
        <v>107</v>
      </c>
      <c r="G139" s="1">
        <v>5</v>
      </c>
      <c r="H139" s="43">
        <v>0</v>
      </c>
      <c r="I139" s="5">
        <v>120530702</v>
      </c>
      <c r="J139" s="2" t="s">
        <v>104</v>
      </c>
      <c r="K139" s="4"/>
      <c r="L139" s="4">
        <v>0.5</v>
      </c>
      <c r="M139" s="4">
        <v>0.5</v>
      </c>
      <c r="N139" s="74">
        <v>1</v>
      </c>
    </row>
    <row r="140" spans="1:14" ht="31.5" x14ac:dyDescent="0.25">
      <c r="A140" s="94"/>
      <c r="B140" s="95"/>
      <c r="C140" s="2" t="s">
        <v>102</v>
      </c>
      <c r="D140" s="2" t="s">
        <v>109</v>
      </c>
      <c r="E140" s="2" t="s">
        <v>103</v>
      </c>
      <c r="F140" s="2" t="s">
        <v>107</v>
      </c>
      <c r="G140" s="1">
        <v>5</v>
      </c>
      <c r="H140" s="43">
        <v>3175</v>
      </c>
      <c r="I140" s="5">
        <v>120530802</v>
      </c>
      <c r="J140" s="2" t="s">
        <v>104</v>
      </c>
      <c r="K140" s="4"/>
      <c r="L140" s="4">
        <v>0.5</v>
      </c>
      <c r="M140" s="4">
        <v>0.5</v>
      </c>
      <c r="N140" s="74">
        <v>1</v>
      </c>
    </row>
    <row r="141" spans="1:14" ht="21" x14ac:dyDescent="0.25">
      <c r="A141" s="94"/>
      <c r="B141" s="95"/>
      <c r="C141" s="2" t="s">
        <v>102</v>
      </c>
      <c r="D141" s="1" t="s">
        <v>30</v>
      </c>
      <c r="E141" s="18" t="s">
        <v>304</v>
      </c>
      <c r="F141" s="2" t="s">
        <v>218</v>
      </c>
      <c r="G141" s="1">
        <v>5</v>
      </c>
      <c r="H141" s="43">
        <v>7000</v>
      </c>
      <c r="I141" s="5">
        <v>120530804</v>
      </c>
      <c r="J141" s="2" t="s">
        <v>104</v>
      </c>
      <c r="K141" s="4"/>
      <c r="L141" s="4">
        <v>0.5</v>
      </c>
      <c r="M141" s="4">
        <v>0.5</v>
      </c>
      <c r="N141" s="74">
        <v>1.0033000000000001</v>
      </c>
    </row>
    <row r="142" spans="1:14" ht="42" x14ac:dyDescent="0.25">
      <c r="A142" s="94"/>
      <c r="B142" s="95"/>
      <c r="C142" s="2" t="s">
        <v>102</v>
      </c>
      <c r="D142" s="2" t="s">
        <v>111</v>
      </c>
      <c r="E142" s="2" t="s">
        <v>103</v>
      </c>
      <c r="F142" s="2" t="s">
        <v>110</v>
      </c>
      <c r="G142" s="1">
        <v>5</v>
      </c>
      <c r="H142" s="43">
        <v>57997.59</v>
      </c>
      <c r="I142" s="5">
        <v>120570102</v>
      </c>
      <c r="J142" s="2" t="s">
        <v>104</v>
      </c>
      <c r="K142" s="4"/>
      <c r="L142" s="4">
        <v>0.5</v>
      </c>
      <c r="M142" s="4">
        <v>0.5</v>
      </c>
      <c r="N142" s="74">
        <v>1.0033000000000001</v>
      </c>
    </row>
    <row r="143" spans="1:14" ht="31.5" x14ac:dyDescent="0.25">
      <c r="A143" s="94"/>
      <c r="B143" s="95"/>
      <c r="C143" s="2" t="s">
        <v>102</v>
      </c>
      <c r="D143" s="1" t="s">
        <v>43</v>
      </c>
      <c r="E143" s="2" t="s">
        <v>309</v>
      </c>
      <c r="F143" s="2" t="s">
        <v>224</v>
      </c>
      <c r="G143" s="1">
        <v>5</v>
      </c>
      <c r="H143" s="43">
        <v>3000</v>
      </c>
      <c r="I143" s="5">
        <v>120840103</v>
      </c>
      <c r="J143" s="2" t="s">
        <v>104</v>
      </c>
      <c r="K143" s="4"/>
      <c r="L143" s="4">
        <v>0.5</v>
      </c>
      <c r="M143" s="4">
        <v>0.5</v>
      </c>
      <c r="N143" s="74">
        <v>1</v>
      </c>
    </row>
    <row r="144" spans="1:14" ht="31.5" x14ac:dyDescent="0.25">
      <c r="A144" s="94"/>
      <c r="B144" s="95"/>
      <c r="C144" s="2" t="s">
        <v>102</v>
      </c>
      <c r="D144" s="2" t="s">
        <v>72</v>
      </c>
      <c r="E144" s="2" t="s">
        <v>306</v>
      </c>
      <c r="F144" s="2" t="s">
        <v>307</v>
      </c>
      <c r="G144" s="1">
        <v>5</v>
      </c>
      <c r="H144" s="43">
        <v>2000</v>
      </c>
      <c r="I144" s="5">
        <v>120840104</v>
      </c>
      <c r="J144" s="2" t="s">
        <v>104</v>
      </c>
      <c r="K144" s="4"/>
      <c r="L144" s="4">
        <v>0.5</v>
      </c>
      <c r="M144" s="4">
        <v>0.5</v>
      </c>
      <c r="N144" s="74">
        <v>1</v>
      </c>
    </row>
    <row r="145" spans="1:14" ht="42" x14ac:dyDescent="0.25">
      <c r="A145" s="94"/>
      <c r="B145" s="95"/>
      <c r="C145" s="2" t="s">
        <v>102</v>
      </c>
      <c r="D145" s="2" t="s">
        <v>45</v>
      </c>
      <c r="E145" s="2" t="s">
        <v>103</v>
      </c>
      <c r="F145" s="2" t="s">
        <v>110</v>
      </c>
      <c r="G145" s="1">
        <v>5</v>
      </c>
      <c r="H145" s="43">
        <v>5962</v>
      </c>
      <c r="I145" s="5">
        <v>120840107</v>
      </c>
      <c r="J145" s="2" t="s">
        <v>104</v>
      </c>
      <c r="K145" s="4"/>
      <c r="L145" s="4">
        <v>0.5</v>
      </c>
      <c r="M145" s="4">
        <v>0.5</v>
      </c>
      <c r="N145" s="74">
        <v>1</v>
      </c>
    </row>
    <row r="146" spans="1:14" ht="21" x14ac:dyDescent="0.25">
      <c r="A146" s="94"/>
      <c r="B146" s="95"/>
      <c r="C146" s="7" t="s">
        <v>102</v>
      </c>
      <c r="D146" s="97" t="s">
        <v>249</v>
      </c>
      <c r="E146" s="97"/>
      <c r="F146" s="97"/>
      <c r="G146" s="9"/>
      <c r="H146" s="45">
        <f>+SUM(H134:H145)</f>
        <v>97874.59</v>
      </c>
      <c r="I146" s="7"/>
      <c r="J146" s="7"/>
      <c r="K146" s="10"/>
      <c r="L146" s="10"/>
      <c r="M146" s="10"/>
      <c r="N146" s="75"/>
    </row>
    <row r="147" spans="1:14" ht="22.5" customHeight="1" x14ac:dyDescent="0.25">
      <c r="A147" s="94"/>
      <c r="B147" s="95"/>
      <c r="C147" s="96" t="s">
        <v>319</v>
      </c>
      <c r="D147" s="96"/>
      <c r="E147" s="96"/>
      <c r="F147" s="96"/>
      <c r="G147" s="88"/>
      <c r="H147" s="89">
        <f>H133+H146</f>
        <v>335919.57999999996</v>
      </c>
      <c r="I147" s="88"/>
      <c r="J147" s="88"/>
      <c r="K147" s="88"/>
      <c r="L147" s="88"/>
      <c r="M147" s="88"/>
      <c r="N147" s="90"/>
    </row>
    <row r="148" spans="1:14" ht="45.65" customHeight="1" x14ac:dyDescent="0.25">
      <c r="A148" s="94" t="s">
        <v>250</v>
      </c>
      <c r="B148" s="95" t="s">
        <v>501</v>
      </c>
      <c r="C148" s="2" t="s">
        <v>112</v>
      </c>
      <c r="D148" s="2" t="s">
        <v>121</v>
      </c>
      <c r="E148" s="2" t="s">
        <v>119</v>
      </c>
      <c r="F148" s="2" t="s">
        <v>135</v>
      </c>
      <c r="G148" s="1">
        <v>5</v>
      </c>
      <c r="H148" s="43">
        <v>58136</v>
      </c>
      <c r="I148" s="2">
        <v>1201510105</v>
      </c>
      <c r="J148" s="2" t="s">
        <v>112</v>
      </c>
      <c r="K148" s="4"/>
      <c r="L148" s="4">
        <v>0.5</v>
      </c>
      <c r="M148" s="4">
        <v>0.5</v>
      </c>
      <c r="N148" s="74">
        <v>1</v>
      </c>
    </row>
    <row r="149" spans="1:14" ht="21" x14ac:dyDescent="0.25">
      <c r="A149" s="94"/>
      <c r="B149" s="95"/>
      <c r="C149" s="2" t="s">
        <v>112</v>
      </c>
      <c r="D149" s="2" t="s">
        <v>122</v>
      </c>
      <c r="E149" s="2" t="s">
        <v>122</v>
      </c>
      <c r="F149" s="2" t="s">
        <v>487</v>
      </c>
      <c r="G149" s="1">
        <v>5</v>
      </c>
      <c r="H149" s="43">
        <v>16738.400000000001</v>
      </c>
      <c r="I149" s="2">
        <v>1201510106</v>
      </c>
      <c r="J149" s="2" t="s">
        <v>112</v>
      </c>
      <c r="K149" s="4"/>
      <c r="L149" s="4">
        <v>0.5</v>
      </c>
      <c r="M149" s="4">
        <v>0.5</v>
      </c>
      <c r="N149" s="74">
        <v>1</v>
      </c>
    </row>
    <row r="150" spans="1:14" ht="21" x14ac:dyDescent="0.25">
      <c r="A150" s="94"/>
      <c r="B150" s="95"/>
      <c r="C150" s="2" t="s">
        <v>112</v>
      </c>
      <c r="D150" s="2" t="s">
        <v>127</v>
      </c>
      <c r="E150" s="2" t="s">
        <v>295</v>
      </c>
      <c r="F150" s="1" t="s">
        <v>487</v>
      </c>
      <c r="G150" s="1">
        <v>5</v>
      </c>
      <c r="H150" s="43">
        <v>8476.82</v>
      </c>
      <c r="I150" s="2">
        <v>1201510601</v>
      </c>
      <c r="J150" s="2" t="s">
        <v>112</v>
      </c>
      <c r="K150" s="4"/>
      <c r="L150" s="4">
        <v>0.5</v>
      </c>
      <c r="M150" s="4">
        <v>0.5</v>
      </c>
      <c r="N150" s="74">
        <v>1</v>
      </c>
    </row>
    <row r="151" spans="1:14" ht="31.5" x14ac:dyDescent="0.25">
      <c r="A151" s="94"/>
      <c r="B151" s="95"/>
      <c r="C151" s="2" t="s">
        <v>112</v>
      </c>
      <c r="D151" s="2" t="s">
        <v>128</v>
      </c>
      <c r="E151" s="2" t="s">
        <v>295</v>
      </c>
      <c r="F151" s="2" t="s">
        <v>295</v>
      </c>
      <c r="G151" s="1">
        <v>5</v>
      </c>
      <c r="H151" s="43">
        <v>6011.61</v>
      </c>
      <c r="I151" s="2">
        <v>1201510602</v>
      </c>
      <c r="J151" s="2" t="s">
        <v>112</v>
      </c>
      <c r="K151" s="4"/>
      <c r="L151" s="4">
        <v>0.5</v>
      </c>
      <c r="M151" s="4">
        <v>0.5</v>
      </c>
      <c r="N151" s="74">
        <v>1</v>
      </c>
    </row>
    <row r="152" spans="1:14" ht="21" x14ac:dyDescent="0.25">
      <c r="A152" s="94"/>
      <c r="B152" s="95"/>
      <c r="C152" s="2" t="s">
        <v>112</v>
      </c>
      <c r="D152" s="2" t="s">
        <v>123</v>
      </c>
      <c r="E152" s="2" t="s">
        <v>295</v>
      </c>
      <c r="F152" s="2" t="s">
        <v>487</v>
      </c>
      <c r="G152" s="1">
        <v>5</v>
      </c>
      <c r="H152" s="43">
        <v>6013.36</v>
      </c>
      <c r="I152" s="2">
        <v>1201510203</v>
      </c>
      <c r="J152" s="2" t="s">
        <v>112</v>
      </c>
      <c r="K152" s="4"/>
      <c r="L152" s="4">
        <v>0.5</v>
      </c>
      <c r="M152" s="4">
        <v>0.5</v>
      </c>
      <c r="N152" s="74">
        <v>1</v>
      </c>
    </row>
    <row r="153" spans="1:14" ht="21" x14ac:dyDescent="0.25">
      <c r="A153" s="94"/>
      <c r="B153" s="95"/>
      <c r="C153" s="2" t="s">
        <v>112</v>
      </c>
      <c r="D153" s="2" t="s">
        <v>124</v>
      </c>
      <c r="E153" s="2" t="s">
        <v>295</v>
      </c>
      <c r="F153" s="2" t="s">
        <v>487</v>
      </c>
      <c r="G153" s="1">
        <v>5</v>
      </c>
      <c r="H153" s="43">
        <f>3140.39+275</f>
        <v>3415.39</v>
      </c>
      <c r="I153" s="2">
        <v>1201510204</v>
      </c>
      <c r="J153" s="2" t="s">
        <v>112</v>
      </c>
      <c r="K153" s="4"/>
      <c r="L153" s="4">
        <v>0.5</v>
      </c>
      <c r="M153" s="4">
        <v>0.5</v>
      </c>
      <c r="N153" s="74">
        <v>1</v>
      </c>
    </row>
    <row r="154" spans="1:14" ht="39.65" customHeight="1" x14ac:dyDescent="0.25">
      <c r="A154" s="94"/>
      <c r="B154" s="95"/>
      <c r="C154" s="2" t="s">
        <v>112</v>
      </c>
      <c r="D154" s="1" t="s">
        <v>125</v>
      </c>
      <c r="E154" s="18" t="s">
        <v>296</v>
      </c>
      <c r="F154" s="18" t="s">
        <v>296</v>
      </c>
      <c r="G154" s="1">
        <v>5</v>
      </c>
      <c r="H154" s="43">
        <v>2500</v>
      </c>
      <c r="I154" s="2">
        <v>1201510509</v>
      </c>
      <c r="J154" s="2" t="s">
        <v>112</v>
      </c>
      <c r="K154" s="4"/>
      <c r="L154" s="4">
        <v>0.5</v>
      </c>
      <c r="M154" s="4">
        <v>0.5</v>
      </c>
      <c r="N154" s="74">
        <v>1</v>
      </c>
    </row>
    <row r="155" spans="1:14" ht="31.5" x14ac:dyDescent="0.25">
      <c r="A155" s="94"/>
      <c r="B155" s="95"/>
      <c r="C155" s="2" t="s">
        <v>112</v>
      </c>
      <c r="D155" s="2" t="s">
        <v>253</v>
      </c>
      <c r="E155" s="2" t="s">
        <v>119</v>
      </c>
      <c r="F155" s="2" t="s">
        <v>335</v>
      </c>
      <c r="G155" s="1">
        <v>5</v>
      </c>
      <c r="H155" s="43">
        <v>5694.24</v>
      </c>
      <c r="I155" s="2">
        <v>1201530606</v>
      </c>
      <c r="J155" s="2" t="s">
        <v>112</v>
      </c>
      <c r="K155" s="4"/>
      <c r="L155" s="4">
        <v>0.5</v>
      </c>
      <c r="M155" s="4">
        <v>0.5</v>
      </c>
      <c r="N155" s="74">
        <v>1</v>
      </c>
    </row>
    <row r="156" spans="1:14" ht="42" x14ac:dyDescent="0.25">
      <c r="A156" s="94"/>
      <c r="B156" s="95"/>
      <c r="C156" s="2" t="s">
        <v>112</v>
      </c>
      <c r="D156" s="2" t="s">
        <v>12</v>
      </c>
      <c r="E156" s="2" t="s">
        <v>180</v>
      </c>
      <c r="F156" s="2" t="s">
        <v>13</v>
      </c>
      <c r="G156" s="1">
        <v>5</v>
      </c>
      <c r="H156" s="43">
        <f>4500-775</f>
        <v>3725</v>
      </c>
      <c r="I156" s="2">
        <v>1201510707</v>
      </c>
      <c r="J156" s="2" t="s">
        <v>112</v>
      </c>
      <c r="K156" s="4"/>
      <c r="L156" s="4">
        <v>0.5</v>
      </c>
      <c r="M156" s="4">
        <v>0.5</v>
      </c>
      <c r="N156" s="74">
        <v>1</v>
      </c>
    </row>
    <row r="157" spans="1:14" ht="21" x14ac:dyDescent="0.25">
      <c r="A157" s="94"/>
      <c r="B157" s="95"/>
      <c r="C157" s="12" t="s">
        <v>112</v>
      </c>
      <c r="D157" s="97" t="s">
        <v>248</v>
      </c>
      <c r="E157" s="97"/>
      <c r="F157" s="97"/>
      <c r="G157" s="23"/>
      <c r="H157" s="45">
        <f>+SUM(H148:H156)</f>
        <v>110710.82</v>
      </c>
      <c r="I157" s="12"/>
      <c r="J157" s="12"/>
      <c r="K157" s="13"/>
      <c r="L157" s="13"/>
      <c r="M157" s="13"/>
      <c r="N157" s="76"/>
    </row>
    <row r="158" spans="1:14" ht="21" x14ac:dyDescent="0.25">
      <c r="A158" s="94"/>
      <c r="B158" s="95"/>
      <c r="C158" s="2" t="s">
        <v>112</v>
      </c>
      <c r="D158" s="2" t="s">
        <v>36</v>
      </c>
      <c r="E158" s="2" t="s">
        <v>119</v>
      </c>
      <c r="F158" s="2" t="s">
        <v>334</v>
      </c>
      <c r="G158" s="1">
        <v>5</v>
      </c>
      <c r="H158" s="43">
        <v>179.39</v>
      </c>
      <c r="I158" s="2">
        <v>1201530101</v>
      </c>
      <c r="J158" s="2" t="s">
        <v>112</v>
      </c>
      <c r="K158" s="4"/>
      <c r="L158" s="4">
        <v>0.5</v>
      </c>
      <c r="M158" s="4">
        <v>0.5</v>
      </c>
      <c r="N158" s="74">
        <v>1</v>
      </c>
    </row>
    <row r="159" spans="1:14" ht="21" x14ac:dyDescent="0.25">
      <c r="A159" s="94"/>
      <c r="B159" s="95"/>
      <c r="C159" s="2" t="s">
        <v>112</v>
      </c>
      <c r="D159" s="2" t="s">
        <v>62</v>
      </c>
      <c r="E159" s="2" t="s">
        <v>119</v>
      </c>
      <c r="F159" s="2" t="s">
        <v>334</v>
      </c>
      <c r="G159" s="1">
        <v>5</v>
      </c>
      <c r="H159" s="43">
        <v>1322.55</v>
      </c>
      <c r="I159" s="2">
        <v>1201530104</v>
      </c>
      <c r="J159" s="2" t="s">
        <v>112</v>
      </c>
      <c r="K159" s="4"/>
      <c r="L159" s="4">
        <v>0.5</v>
      </c>
      <c r="M159" s="4">
        <v>0.5</v>
      </c>
      <c r="N159" s="74">
        <v>1</v>
      </c>
    </row>
    <row r="160" spans="1:14" ht="21" x14ac:dyDescent="0.25">
      <c r="A160" s="94"/>
      <c r="B160" s="95"/>
      <c r="C160" s="2" t="s">
        <v>112</v>
      </c>
      <c r="D160" s="2" t="s">
        <v>63</v>
      </c>
      <c r="E160" s="2" t="s">
        <v>119</v>
      </c>
      <c r="F160" s="2" t="s">
        <v>334</v>
      </c>
      <c r="G160" s="1">
        <v>5</v>
      </c>
      <c r="H160" s="43">
        <v>200</v>
      </c>
      <c r="I160" s="2">
        <v>1201530105</v>
      </c>
      <c r="J160" s="2" t="s">
        <v>112</v>
      </c>
      <c r="K160" s="4"/>
      <c r="L160" s="4">
        <v>0.5</v>
      </c>
      <c r="M160" s="4">
        <v>0.5</v>
      </c>
      <c r="N160" s="74">
        <v>1</v>
      </c>
    </row>
    <row r="161" spans="1:14" ht="21" x14ac:dyDescent="0.25">
      <c r="A161" s="94"/>
      <c r="B161" s="95"/>
      <c r="C161" s="2" t="s">
        <v>112</v>
      </c>
      <c r="D161" s="2" t="s">
        <v>64</v>
      </c>
      <c r="E161" s="2" t="s">
        <v>119</v>
      </c>
      <c r="F161" s="2" t="s">
        <v>336</v>
      </c>
      <c r="G161" s="1">
        <v>5</v>
      </c>
      <c r="H161" s="43">
        <v>100</v>
      </c>
      <c r="I161" s="2">
        <v>1201530106</v>
      </c>
      <c r="J161" s="2" t="s">
        <v>112</v>
      </c>
      <c r="K161" s="4"/>
      <c r="L161" s="4">
        <v>0.5</v>
      </c>
      <c r="M161" s="4">
        <v>0.5</v>
      </c>
      <c r="N161" s="74">
        <v>1</v>
      </c>
    </row>
    <row r="162" spans="1:14" ht="21" x14ac:dyDescent="0.25">
      <c r="A162" s="94"/>
      <c r="B162" s="95"/>
      <c r="C162" s="2" t="s">
        <v>112</v>
      </c>
      <c r="D162" s="3" t="s">
        <v>66</v>
      </c>
      <c r="E162" s="2" t="s">
        <v>119</v>
      </c>
      <c r="F162" s="2" t="s">
        <v>490</v>
      </c>
      <c r="G162" s="1">
        <v>5</v>
      </c>
      <c r="H162" s="43">
        <v>2000</v>
      </c>
      <c r="I162" s="2">
        <v>1201530204</v>
      </c>
      <c r="J162" s="2" t="s">
        <v>112</v>
      </c>
      <c r="K162" s="4"/>
      <c r="L162" s="4">
        <v>0.5</v>
      </c>
      <c r="M162" s="4">
        <v>0.5</v>
      </c>
      <c r="N162" s="74">
        <v>1</v>
      </c>
    </row>
    <row r="163" spans="1:14" ht="52.5" x14ac:dyDescent="0.25">
      <c r="A163" s="94"/>
      <c r="B163" s="95"/>
      <c r="C163" s="2" t="s">
        <v>112</v>
      </c>
      <c r="D163" s="1" t="s">
        <v>15</v>
      </c>
      <c r="E163" s="2" t="s">
        <v>119</v>
      </c>
      <c r="F163" s="2" t="s">
        <v>172</v>
      </c>
      <c r="G163" s="1">
        <v>5</v>
      </c>
      <c r="H163" s="43">
        <v>276</v>
      </c>
      <c r="I163" s="2">
        <v>1201530207</v>
      </c>
      <c r="J163" s="2" t="s">
        <v>112</v>
      </c>
      <c r="K163" s="4"/>
      <c r="L163" s="4">
        <v>0.5</v>
      </c>
      <c r="M163" s="4">
        <v>0.5</v>
      </c>
      <c r="N163" s="74">
        <v>1</v>
      </c>
    </row>
    <row r="164" spans="1:14" ht="52.5" x14ac:dyDescent="0.25">
      <c r="A164" s="94"/>
      <c r="B164" s="95"/>
      <c r="C164" s="2" t="s">
        <v>112</v>
      </c>
      <c r="D164" s="2" t="s">
        <v>113</v>
      </c>
      <c r="E164" s="2" t="s">
        <v>119</v>
      </c>
      <c r="F164" s="2" t="s">
        <v>172</v>
      </c>
      <c r="G164" s="1">
        <v>5</v>
      </c>
      <c r="H164" s="43">
        <v>2224</v>
      </c>
      <c r="I164" s="2">
        <v>1201530207</v>
      </c>
      <c r="J164" s="2" t="s">
        <v>112</v>
      </c>
      <c r="K164" s="4"/>
      <c r="L164" s="4">
        <v>0.5</v>
      </c>
      <c r="M164" s="4">
        <v>0.5</v>
      </c>
      <c r="N164" s="74">
        <v>1</v>
      </c>
    </row>
    <row r="165" spans="1:14" ht="21" x14ac:dyDescent="0.25">
      <c r="A165" s="94"/>
      <c r="B165" s="95"/>
      <c r="C165" s="2" t="s">
        <v>112</v>
      </c>
      <c r="D165" s="2" t="s">
        <v>67</v>
      </c>
      <c r="E165" s="2" t="s">
        <v>119</v>
      </c>
      <c r="F165" s="2" t="s">
        <v>343</v>
      </c>
      <c r="G165" s="1">
        <v>5</v>
      </c>
      <c r="H165" s="43">
        <v>5950.36</v>
      </c>
      <c r="I165" s="2">
        <v>1201530208</v>
      </c>
      <c r="J165" s="2" t="s">
        <v>112</v>
      </c>
      <c r="K165" s="4"/>
      <c r="L165" s="4">
        <v>0.5</v>
      </c>
      <c r="M165" s="4">
        <v>0.5</v>
      </c>
      <c r="N165" s="74">
        <v>1</v>
      </c>
    </row>
    <row r="166" spans="1:14" ht="42" x14ac:dyDescent="0.25">
      <c r="A166" s="94"/>
      <c r="B166" s="95"/>
      <c r="C166" s="2" t="s">
        <v>112</v>
      </c>
      <c r="D166" s="2" t="s">
        <v>114</v>
      </c>
      <c r="E166" s="2" t="s">
        <v>119</v>
      </c>
      <c r="F166" s="2" t="s">
        <v>344</v>
      </c>
      <c r="G166" s="1">
        <v>5</v>
      </c>
      <c r="H166" s="43">
        <v>9828.23</v>
      </c>
      <c r="I166" s="2">
        <v>1201530230</v>
      </c>
      <c r="J166" s="2" t="s">
        <v>112</v>
      </c>
      <c r="K166" s="4"/>
      <c r="L166" s="4">
        <v>0.5</v>
      </c>
      <c r="M166" s="4">
        <v>0.5</v>
      </c>
      <c r="N166" s="74">
        <v>1</v>
      </c>
    </row>
    <row r="167" spans="1:14" ht="42" x14ac:dyDescent="0.25">
      <c r="A167" s="94"/>
      <c r="B167" s="95"/>
      <c r="C167" s="2" t="s">
        <v>112</v>
      </c>
      <c r="D167" s="2" t="s">
        <v>16</v>
      </c>
      <c r="E167" s="2" t="s">
        <v>308</v>
      </c>
      <c r="F167" s="2" t="s">
        <v>208</v>
      </c>
      <c r="G167" s="1">
        <v>5</v>
      </c>
      <c r="H167" s="43">
        <v>430</v>
      </c>
      <c r="I167" s="2">
        <v>1201530255</v>
      </c>
      <c r="J167" s="2" t="s">
        <v>112</v>
      </c>
      <c r="K167" s="4"/>
      <c r="L167" s="4">
        <v>0.5</v>
      </c>
      <c r="M167" s="4">
        <v>0.5</v>
      </c>
      <c r="N167" s="74">
        <v>1</v>
      </c>
    </row>
    <row r="168" spans="1:14" ht="21" x14ac:dyDescent="0.25">
      <c r="A168" s="94"/>
      <c r="B168" s="95"/>
      <c r="C168" s="2" t="s">
        <v>112</v>
      </c>
      <c r="D168" s="2" t="s">
        <v>18</v>
      </c>
      <c r="E168" s="18" t="s">
        <v>298</v>
      </c>
      <c r="F168" s="2" t="s">
        <v>210</v>
      </c>
      <c r="G168" s="1">
        <v>5</v>
      </c>
      <c r="H168" s="43">
        <v>100</v>
      </c>
      <c r="I168" s="2">
        <v>1201530301</v>
      </c>
      <c r="J168" s="2" t="s">
        <v>112</v>
      </c>
      <c r="K168" s="4"/>
      <c r="L168" s="4">
        <v>0.5</v>
      </c>
      <c r="M168" s="4">
        <v>0.5</v>
      </c>
      <c r="N168" s="74">
        <v>1</v>
      </c>
    </row>
    <row r="169" spans="1:14" ht="21" x14ac:dyDescent="0.25">
      <c r="A169" s="94"/>
      <c r="B169" s="95"/>
      <c r="C169" s="2" t="s">
        <v>112</v>
      </c>
      <c r="D169" s="2" t="s">
        <v>181</v>
      </c>
      <c r="E169" s="2" t="s">
        <v>299</v>
      </c>
      <c r="F169" s="2" t="s">
        <v>211</v>
      </c>
      <c r="G169" s="1">
        <v>5</v>
      </c>
      <c r="H169" s="43">
        <v>500</v>
      </c>
      <c r="I169" s="2">
        <v>1201530303</v>
      </c>
      <c r="J169" s="2" t="s">
        <v>112</v>
      </c>
      <c r="K169" s="4"/>
      <c r="L169" s="4">
        <v>0.5</v>
      </c>
      <c r="M169" s="4">
        <v>0.5</v>
      </c>
      <c r="N169" s="74">
        <v>1</v>
      </c>
    </row>
    <row r="170" spans="1:14" ht="21" x14ac:dyDescent="0.25">
      <c r="A170" s="94"/>
      <c r="B170" s="95"/>
      <c r="C170" s="2" t="s">
        <v>112</v>
      </c>
      <c r="D170" s="2" t="s">
        <v>70</v>
      </c>
      <c r="E170" s="2" t="s">
        <v>119</v>
      </c>
      <c r="F170" s="2" t="s">
        <v>119</v>
      </c>
      <c r="G170" s="1">
        <v>5</v>
      </c>
      <c r="H170" s="43">
        <v>2000</v>
      </c>
      <c r="I170" s="2">
        <v>1201530402</v>
      </c>
      <c r="J170" s="2" t="s">
        <v>112</v>
      </c>
      <c r="K170" s="4"/>
      <c r="L170" s="4">
        <v>0.5</v>
      </c>
      <c r="M170" s="4">
        <v>0.5</v>
      </c>
      <c r="N170" s="74">
        <v>1</v>
      </c>
    </row>
    <row r="171" spans="1:14" ht="31.5" x14ac:dyDescent="0.25">
      <c r="A171" s="94"/>
      <c r="B171" s="95"/>
      <c r="C171" s="2" t="s">
        <v>112</v>
      </c>
      <c r="D171" s="2" t="s">
        <v>72</v>
      </c>
      <c r="E171" s="2" t="s">
        <v>306</v>
      </c>
      <c r="F171" s="2" t="s">
        <v>307</v>
      </c>
      <c r="G171" s="1">
        <v>5</v>
      </c>
      <c r="H171" s="43">
        <v>500</v>
      </c>
      <c r="I171" s="2">
        <v>12201530404</v>
      </c>
      <c r="J171" s="2" t="s">
        <v>112</v>
      </c>
      <c r="K171" s="4"/>
      <c r="L171" s="4">
        <v>0.5</v>
      </c>
      <c r="M171" s="4">
        <v>0.5</v>
      </c>
      <c r="N171" s="74">
        <v>1</v>
      </c>
    </row>
    <row r="172" spans="1:14" ht="31.5" x14ac:dyDescent="0.25">
      <c r="A172" s="94"/>
      <c r="B172" s="95"/>
      <c r="C172" s="2" t="s">
        <v>112</v>
      </c>
      <c r="D172" s="1" t="s">
        <v>19</v>
      </c>
      <c r="E172" s="1" t="s">
        <v>301</v>
      </c>
      <c r="F172" s="1" t="s">
        <v>20</v>
      </c>
      <c r="G172" s="1">
        <v>5</v>
      </c>
      <c r="H172" s="43">
        <v>2982</v>
      </c>
      <c r="I172" s="2">
        <v>1201530405</v>
      </c>
      <c r="J172" s="2" t="s">
        <v>112</v>
      </c>
      <c r="K172" s="4"/>
      <c r="L172" s="4">
        <v>0.5</v>
      </c>
      <c r="M172" s="4">
        <v>0.5</v>
      </c>
      <c r="N172" s="74">
        <v>1</v>
      </c>
    </row>
    <row r="173" spans="1:14" ht="31.5" x14ac:dyDescent="0.25">
      <c r="A173" s="94"/>
      <c r="B173" s="95"/>
      <c r="C173" s="2" t="s">
        <v>112</v>
      </c>
      <c r="D173" s="2" t="s">
        <v>58</v>
      </c>
      <c r="E173" s="2" t="s">
        <v>90</v>
      </c>
      <c r="F173" s="1" t="s">
        <v>24</v>
      </c>
      <c r="G173" s="1">
        <v>5</v>
      </c>
      <c r="H173" s="43">
        <v>1000</v>
      </c>
      <c r="I173" s="2">
        <v>1201530612</v>
      </c>
      <c r="J173" s="2" t="s">
        <v>112</v>
      </c>
      <c r="K173" s="4"/>
      <c r="L173" s="4">
        <v>0.5</v>
      </c>
      <c r="M173" s="4">
        <v>0.5</v>
      </c>
      <c r="N173" s="74">
        <v>1</v>
      </c>
    </row>
    <row r="174" spans="1:14" ht="21" x14ac:dyDescent="0.25">
      <c r="A174" s="94"/>
      <c r="B174" s="95"/>
      <c r="C174" s="2" t="s">
        <v>112</v>
      </c>
      <c r="D174" s="2" t="s">
        <v>115</v>
      </c>
      <c r="E174" s="2" t="s">
        <v>119</v>
      </c>
      <c r="F174" s="2" t="s">
        <v>75</v>
      </c>
      <c r="G174" s="1">
        <v>5</v>
      </c>
      <c r="H174" s="43">
        <v>2067</v>
      </c>
      <c r="I174" s="2">
        <v>1201530802</v>
      </c>
      <c r="J174" s="2" t="s">
        <v>112</v>
      </c>
      <c r="K174" s="4"/>
      <c r="L174" s="4">
        <v>0.5</v>
      </c>
      <c r="M174" s="4">
        <v>0.5</v>
      </c>
      <c r="N174" s="74">
        <v>1</v>
      </c>
    </row>
    <row r="175" spans="1:14" ht="31.5" x14ac:dyDescent="0.25">
      <c r="A175" s="94"/>
      <c r="B175" s="95"/>
      <c r="C175" s="2" t="s">
        <v>112</v>
      </c>
      <c r="D175" s="2" t="s">
        <v>116</v>
      </c>
      <c r="E175" s="2" t="s">
        <v>119</v>
      </c>
      <c r="F175" s="2" t="s">
        <v>75</v>
      </c>
      <c r="G175" s="1">
        <v>5</v>
      </c>
      <c r="H175" s="43">
        <v>32.54</v>
      </c>
      <c r="I175" s="2">
        <v>1201530802</v>
      </c>
      <c r="J175" s="2" t="s">
        <v>112</v>
      </c>
      <c r="K175" s="4"/>
      <c r="L175" s="4">
        <v>0.5</v>
      </c>
      <c r="M175" s="4">
        <v>0.5</v>
      </c>
      <c r="N175" s="74">
        <v>1</v>
      </c>
    </row>
    <row r="176" spans="1:14" ht="42" x14ac:dyDescent="0.25">
      <c r="A176" s="94"/>
      <c r="B176" s="95"/>
      <c r="C176" s="2" t="s">
        <v>112</v>
      </c>
      <c r="D176" s="2" t="s">
        <v>29</v>
      </c>
      <c r="E176" s="2" t="s">
        <v>308</v>
      </c>
      <c r="F176" s="2" t="s">
        <v>215</v>
      </c>
      <c r="G176" s="1">
        <v>5</v>
      </c>
      <c r="H176" s="43">
        <v>2500</v>
      </c>
      <c r="I176" s="2">
        <v>1201530803</v>
      </c>
      <c r="J176" s="2" t="s">
        <v>112</v>
      </c>
      <c r="K176" s="4"/>
      <c r="L176" s="4">
        <v>0.5</v>
      </c>
      <c r="M176" s="4">
        <v>0.5</v>
      </c>
      <c r="N176" s="74">
        <v>1</v>
      </c>
    </row>
    <row r="177" spans="1:14" ht="21" x14ac:dyDescent="0.25">
      <c r="A177" s="94"/>
      <c r="B177" s="95"/>
      <c r="C177" s="2" t="s">
        <v>112</v>
      </c>
      <c r="D177" s="1" t="s">
        <v>30</v>
      </c>
      <c r="E177" s="18" t="s">
        <v>304</v>
      </c>
      <c r="F177" s="2" t="s">
        <v>218</v>
      </c>
      <c r="G177" s="1">
        <v>5</v>
      </c>
      <c r="H177" s="43">
        <v>2500</v>
      </c>
      <c r="I177" s="2">
        <v>1201530804</v>
      </c>
      <c r="J177" s="2" t="s">
        <v>112</v>
      </c>
      <c r="K177" s="4"/>
      <c r="L177" s="4">
        <v>0.5</v>
      </c>
      <c r="M177" s="4">
        <v>0.5</v>
      </c>
      <c r="N177" s="74">
        <v>1</v>
      </c>
    </row>
    <row r="178" spans="1:14" ht="21" x14ac:dyDescent="0.25">
      <c r="A178" s="94"/>
      <c r="B178" s="95"/>
      <c r="C178" s="2" t="s">
        <v>112</v>
      </c>
      <c r="D178" s="2" t="s">
        <v>77</v>
      </c>
      <c r="E178" s="2" t="s">
        <v>119</v>
      </c>
      <c r="F178" s="2" t="s">
        <v>119</v>
      </c>
      <c r="G178" s="1">
        <v>5</v>
      </c>
      <c r="H178" s="43">
        <v>500</v>
      </c>
      <c r="I178" s="2">
        <v>1201530805</v>
      </c>
      <c r="J178" s="2" t="s">
        <v>112</v>
      </c>
      <c r="K178" s="4"/>
      <c r="L178" s="4">
        <v>0.5</v>
      </c>
      <c r="M178" s="4">
        <v>0.5</v>
      </c>
      <c r="N178" s="74">
        <v>1</v>
      </c>
    </row>
    <row r="179" spans="1:14" ht="21" x14ac:dyDescent="0.25">
      <c r="A179" s="94"/>
      <c r="B179" s="95"/>
      <c r="C179" s="2" t="s">
        <v>112</v>
      </c>
      <c r="D179" s="2" t="s">
        <v>117</v>
      </c>
      <c r="E179" s="2" t="s">
        <v>119</v>
      </c>
      <c r="F179" s="2" t="s">
        <v>119</v>
      </c>
      <c r="G179" s="1">
        <v>5</v>
      </c>
      <c r="H179" s="43">
        <v>2000</v>
      </c>
      <c r="I179" s="2">
        <v>1201530811</v>
      </c>
      <c r="J179" s="2" t="s">
        <v>112</v>
      </c>
      <c r="K179" s="4"/>
      <c r="L179" s="4">
        <v>0.5</v>
      </c>
      <c r="M179" s="4">
        <v>0.5</v>
      </c>
      <c r="N179" s="74">
        <v>1</v>
      </c>
    </row>
    <row r="180" spans="1:14" ht="21" x14ac:dyDescent="0.25">
      <c r="A180" s="94"/>
      <c r="B180" s="95"/>
      <c r="C180" s="2" t="s">
        <v>112</v>
      </c>
      <c r="D180" s="1" t="s">
        <v>35</v>
      </c>
      <c r="E180" s="18" t="s">
        <v>492</v>
      </c>
      <c r="F180" s="2" t="s">
        <v>215</v>
      </c>
      <c r="G180" s="1">
        <v>5</v>
      </c>
      <c r="H180" s="43">
        <v>6902.3</v>
      </c>
      <c r="I180" s="2">
        <v>1201530813</v>
      </c>
      <c r="J180" s="2" t="s">
        <v>112</v>
      </c>
      <c r="K180" s="4"/>
      <c r="L180" s="4">
        <v>0.5</v>
      </c>
      <c r="M180" s="4">
        <v>0.5</v>
      </c>
      <c r="N180" s="74">
        <v>1</v>
      </c>
    </row>
    <row r="181" spans="1:14" ht="21" x14ac:dyDescent="0.25">
      <c r="A181" s="94"/>
      <c r="B181" s="95"/>
      <c r="C181" s="2" t="s">
        <v>112</v>
      </c>
      <c r="D181" s="2" t="s">
        <v>80</v>
      </c>
      <c r="E181" s="2" t="s">
        <v>119</v>
      </c>
      <c r="F181" s="2" t="s">
        <v>119</v>
      </c>
      <c r="G181" s="1">
        <v>5</v>
      </c>
      <c r="H181" s="43">
        <v>0</v>
      </c>
      <c r="I181" s="2">
        <v>1201570201</v>
      </c>
      <c r="J181" s="2" t="s">
        <v>112</v>
      </c>
      <c r="K181" s="4"/>
      <c r="L181" s="4">
        <v>0.5</v>
      </c>
      <c r="M181" s="4">
        <v>0.5</v>
      </c>
      <c r="N181" s="74">
        <v>1</v>
      </c>
    </row>
    <row r="182" spans="1:14" ht="31.5" x14ac:dyDescent="0.25">
      <c r="A182" s="94"/>
      <c r="B182" s="95"/>
      <c r="C182" s="2" t="s">
        <v>112</v>
      </c>
      <c r="D182" s="1" t="s">
        <v>43</v>
      </c>
      <c r="E182" s="2" t="s">
        <v>309</v>
      </c>
      <c r="F182" s="2" t="s">
        <v>224</v>
      </c>
      <c r="G182" s="1">
        <v>5</v>
      </c>
      <c r="H182" s="43">
        <v>1000</v>
      </c>
      <c r="I182" s="2">
        <v>1201840103</v>
      </c>
      <c r="J182" s="2" t="s">
        <v>112</v>
      </c>
      <c r="K182" s="4"/>
      <c r="L182" s="4">
        <v>0.5</v>
      </c>
      <c r="M182" s="4">
        <v>0.5</v>
      </c>
      <c r="N182" s="74">
        <v>1</v>
      </c>
    </row>
    <row r="183" spans="1:14" ht="31.5" x14ac:dyDescent="0.25">
      <c r="A183" s="94"/>
      <c r="B183" s="95"/>
      <c r="C183" s="2" t="s">
        <v>112</v>
      </c>
      <c r="D183" s="2" t="s">
        <v>72</v>
      </c>
      <c r="E183" s="2" t="s">
        <v>306</v>
      </c>
      <c r="F183" s="2" t="s">
        <v>307</v>
      </c>
      <c r="G183" s="1">
        <v>5</v>
      </c>
      <c r="H183" s="43">
        <v>5000</v>
      </c>
      <c r="I183" s="2">
        <v>1201840104</v>
      </c>
      <c r="J183" s="2" t="s">
        <v>112</v>
      </c>
      <c r="K183" s="4"/>
      <c r="L183" s="4">
        <v>0.5</v>
      </c>
      <c r="M183" s="4">
        <v>0.5</v>
      </c>
      <c r="N183" s="74">
        <v>1</v>
      </c>
    </row>
    <row r="184" spans="1:14" ht="21" x14ac:dyDescent="0.25">
      <c r="A184" s="94"/>
      <c r="B184" s="95"/>
      <c r="C184" s="2" t="s">
        <v>112</v>
      </c>
      <c r="D184" s="2" t="s">
        <v>45</v>
      </c>
      <c r="E184" s="2" t="s">
        <v>119</v>
      </c>
      <c r="F184" s="46" t="s">
        <v>345</v>
      </c>
      <c r="G184" s="1">
        <v>5</v>
      </c>
      <c r="H184" s="43">
        <f>19348.3-3.99</f>
        <v>19344.309999999998</v>
      </c>
      <c r="I184" s="2">
        <v>1201840107</v>
      </c>
      <c r="J184" s="2" t="s">
        <v>112</v>
      </c>
      <c r="K184" s="4"/>
      <c r="L184" s="4">
        <v>0.5</v>
      </c>
      <c r="M184" s="4">
        <v>0.5</v>
      </c>
      <c r="N184" s="74">
        <v>1</v>
      </c>
    </row>
    <row r="185" spans="1:14" ht="31.5" x14ac:dyDescent="0.25">
      <c r="A185" s="94"/>
      <c r="B185" s="95"/>
      <c r="C185" s="2" t="s">
        <v>112</v>
      </c>
      <c r="D185" s="2" t="s">
        <v>118</v>
      </c>
      <c r="E185" s="2" t="s">
        <v>119</v>
      </c>
      <c r="F185" s="46" t="s">
        <v>345</v>
      </c>
      <c r="G185" s="1">
        <v>5</v>
      </c>
      <c r="H185" s="43">
        <f>2651.7</f>
        <v>2651.7</v>
      </c>
      <c r="I185" s="2">
        <v>1201840107</v>
      </c>
      <c r="J185" s="2" t="s">
        <v>112</v>
      </c>
      <c r="K185" s="4"/>
      <c r="L185" s="4">
        <v>0.5</v>
      </c>
      <c r="M185" s="4">
        <v>0.5</v>
      </c>
      <c r="N185" s="74">
        <v>1</v>
      </c>
    </row>
    <row r="186" spans="1:14" ht="21" x14ac:dyDescent="0.25">
      <c r="A186" s="94"/>
      <c r="B186" s="95"/>
      <c r="C186" s="12" t="s">
        <v>112</v>
      </c>
      <c r="D186" s="97" t="s">
        <v>249</v>
      </c>
      <c r="E186" s="97"/>
      <c r="F186" s="97"/>
      <c r="G186" s="23"/>
      <c r="H186" s="45">
        <f>+SUM(H158:H185)</f>
        <v>74090.37999999999</v>
      </c>
      <c r="I186" s="12"/>
      <c r="J186" s="12"/>
      <c r="K186" s="13"/>
      <c r="L186" s="13"/>
      <c r="M186" s="13"/>
      <c r="N186" s="76"/>
    </row>
    <row r="187" spans="1:14" s="47" customFormat="1" ht="21.75" customHeight="1" x14ac:dyDescent="0.25">
      <c r="A187" s="94"/>
      <c r="B187" s="95"/>
      <c r="C187" s="96" t="s">
        <v>319</v>
      </c>
      <c r="D187" s="96"/>
      <c r="E187" s="96"/>
      <c r="F187" s="96"/>
      <c r="G187" s="88"/>
      <c r="H187" s="89">
        <f>H157+H186</f>
        <v>184801.2</v>
      </c>
      <c r="I187" s="88"/>
      <c r="J187" s="88"/>
      <c r="K187" s="88"/>
      <c r="L187" s="88"/>
      <c r="M187" s="88"/>
      <c r="N187" s="90"/>
    </row>
    <row r="188" spans="1:14" ht="27" customHeight="1" x14ac:dyDescent="0.25">
      <c r="A188" s="94" t="s">
        <v>502</v>
      </c>
      <c r="B188" s="95" t="s">
        <v>485</v>
      </c>
      <c r="C188" s="2" t="s">
        <v>252</v>
      </c>
      <c r="D188" s="2" t="s">
        <v>121</v>
      </c>
      <c r="E188" s="2" t="s">
        <v>121</v>
      </c>
      <c r="F188" s="2" t="s">
        <v>135</v>
      </c>
      <c r="G188" s="1">
        <v>5</v>
      </c>
      <c r="H188" s="37">
        <v>5400</v>
      </c>
      <c r="I188" s="18">
        <v>130510105</v>
      </c>
      <c r="J188" s="2" t="s">
        <v>120</v>
      </c>
      <c r="K188" s="22"/>
      <c r="L188" s="22">
        <v>0.5</v>
      </c>
      <c r="M188" s="22">
        <f t="shared" ref="M188:M212" si="0">+L188</f>
        <v>0.5</v>
      </c>
      <c r="N188" s="70">
        <v>0.99990000000000001</v>
      </c>
    </row>
    <row r="189" spans="1:14" ht="21" x14ac:dyDescent="0.25">
      <c r="A189" s="94"/>
      <c r="B189" s="95"/>
      <c r="C189" s="2" t="s">
        <v>252</v>
      </c>
      <c r="D189" s="2" t="s">
        <v>122</v>
      </c>
      <c r="E189" s="2" t="s">
        <v>122</v>
      </c>
      <c r="F189" s="2" t="s">
        <v>487</v>
      </c>
      <c r="G189" s="1">
        <v>5</v>
      </c>
      <c r="H189" s="37">
        <v>160864.57999999999</v>
      </c>
      <c r="I189" s="18">
        <v>130510106</v>
      </c>
      <c r="J189" s="2" t="s">
        <v>120</v>
      </c>
      <c r="K189" s="22"/>
      <c r="L189" s="22">
        <v>0.5</v>
      </c>
      <c r="M189" s="22">
        <f t="shared" si="0"/>
        <v>0.5</v>
      </c>
      <c r="N189" s="70">
        <v>0.99990000000000001</v>
      </c>
    </row>
    <row r="190" spans="1:14" ht="21" x14ac:dyDescent="0.25">
      <c r="A190" s="94"/>
      <c r="B190" s="95"/>
      <c r="C190" s="2" t="s">
        <v>252</v>
      </c>
      <c r="D190" s="2" t="s">
        <v>123</v>
      </c>
      <c r="E190" s="2" t="s">
        <v>295</v>
      </c>
      <c r="F190" s="2" t="s">
        <v>487</v>
      </c>
      <c r="G190" s="1">
        <v>5</v>
      </c>
      <c r="H190" s="37">
        <v>11601</v>
      </c>
      <c r="I190" s="18">
        <v>130510203</v>
      </c>
      <c r="J190" s="2" t="s">
        <v>120</v>
      </c>
      <c r="K190" s="22"/>
      <c r="L190" s="22">
        <v>0.5</v>
      </c>
      <c r="M190" s="22">
        <f t="shared" si="0"/>
        <v>0.5</v>
      </c>
      <c r="N190" s="70">
        <v>1</v>
      </c>
    </row>
    <row r="191" spans="1:14" ht="21" x14ac:dyDescent="0.25">
      <c r="A191" s="94"/>
      <c r="B191" s="95"/>
      <c r="C191" s="2" t="s">
        <v>252</v>
      </c>
      <c r="D191" s="2" t="s">
        <v>124</v>
      </c>
      <c r="E191" s="2" t="s">
        <v>295</v>
      </c>
      <c r="F191" s="2" t="s">
        <v>487</v>
      </c>
      <c r="G191" s="1">
        <v>5</v>
      </c>
      <c r="H191" s="37">
        <f>7860+700</f>
        <v>8560</v>
      </c>
      <c r="I191" s="18">
        <v>130510204</v>
      </c>
      <c r="J191" s="2" t="s">
        <v>120</v>
      </c>
      <c r="K191" s="22"/>
      <c r="L191" s="22">
        <v>0.5</v>
      </c>
      <c r="M191" s="22">
        <f t="shared" si="0"/>
        <v>0.5</v>
      </c>
      <c r="N191" s="70">
        <v>1</v>
      </c>
    </row>
    <row r="192" spans="1:14" ht="48" customHeight="1" x14ac:dyDescent="0.25">
      <c r="A192" s="94"/>
      <c r="B192" s="95"/>
      <c r="C192" s="2" t="s">
        <v>252</v>
      </c>
      <c r="D192" s="1" t="s">
        <v>125</v>
      </c>
      <c r="E192" s="18" t="s">
        <v>296</v>
      </c>
      <c r="F192" s="18" t="s">
        <v>296</v>
      </c>
      <c r="G192" s="1">
        <v>5</v>
      </c>
      <c r="H192" s="37">
        <v>2078.3000000000002</v>
      </c>
      <c r="I192" s="18">
        <v>130510509</v>
      </c>
      <c r="J192" s="2" t="s">
        <v>120</v>
      </c>
      <c r="K192" s="22"/>
      <c r="L192" s="22">
        <v>0.5</v>
      </c>
      <c r="M192" s="22">
        <f t="shared" si="0"/>
        <v>0.5</v>
      </c>
      <c r="N192" s="70">
        <v>0.99990000000000001</v>
      </c>
    </row>
    <row r="193" spans="1:14" ht="21" x14ac:dyDescent="0.25">
      <c r="A193" s="94"/>
      <c r="B193" s="95"/>
      <c r="C193" s="2" t="s">
        <v>252</v>
      </c>
      <c r="D193" s="2" t="s">
        <v>126</v>
      </c>
      <c r="E193" s="2" t="s">
        <v>126</v>
      </c>
      <c r="F193" s="2" t="s">
        <v>60</v>
      </c>
      <c r="G193" s="1">
        <v>5</v>
      </c>
      <c r="H193" s="37">
        <f>4000-1019-700</f>
        <v>2281</v>
      </c>
      <c r="I193" s="18">
        <v>130510513</v>
      </c>
      <c r="J193" s="2" t="s">
        <v>120</v>
      </c>
      <c r="K193" s="22"/>
      <c r="L193" s="22">
        <v>0.5</v>
      </c>
      <c r="M193" s="22">
        <f t="shared" si="0"/>
        <v>0.5</v>
      </c>
      <c r="N193" s="70">
        <v>0.99990000000000001</v>
      </c>
    </row>
    <row r="194" spans="1:14" ht="21" x14ac:dyDescent="0.25">
      <c r="A194" s="94"/>
      <c r="B194" s="95"/>
      <c r="C194" s="2" t="s">
        <v>252</v>
      </c>
      <c r="D194" s="2" t="s">
        <v>127</v>
      </c>
      <c r="E194" s="2" t="s">
        <v>295</v>
      </c>
      <c r="F194" s="1" t="s">
        <v>487</v>
      </c>
      <c r="G194" s="1">
        <v>5</v>
      </c>
      <c r="H194" s="37">
        <v>16888.13</v>
      </c>
      <c r="I194" s="18">
        <v>130510601</v>
      </c>
      <c r="J194" s="2" t="s">
        <v>120</v>
      </c>
      <c r="K194" s="22"/>
      <c r="L194" s="22">
        <v>0.5</v>
      </c>
      <c r="M194" s="22">
        <f t="shared" si="0"/>
        <v>0.5</v>
      </c>
      <c r="N194" s="70">
        <v>0.99990000000000001</v>
      </c>
    </row>
    <row r="195" spans="1:14" ht="31.5" x14ac:dyDescent="0.25">
      <c r="A195" s="94"/>
      <c r="B195" s="95"/>
      <c r="C195" s="2" t="s">
        <v>252</v>
      </c>
      <c r="D195" s="2" t="s">
        <v>128</v>
      </c>
      <c r="E195" s="2" t="s">
        <v>295</v>
      </c>
      <c r="F195" s="2" t="s">
        <v>295</v>
      </c>
      <c r="G195" s="1">
        <v>5</v>
      </c>
      <c r="H195" s="37">
        <v>11602.81</v>
      </c>
      <c r="I195" s="18">
        <v>130510602</v>
      </c>
      <c r="J195" s="2" t="s">
        <v>120</v>
      </c>
      <c r="K195" s="22"/>
      <c r="L195" s="22">
        <v>0.5</v>
      </c>
      <c r="M195" s="22">
        <f t="shared" si="0"/>
        <v>0.5</v>
      </c>
      <c r="N195" s="70">
        <v>0.99990000000000001</v>
      </c>
    </row>
    <row r="196" spans="1:14" ht="42" x14ac:dyDescent="0.25">
      <c r="A196" s="94"/>
      <c r="B196" s="95"/>
      <c r="C196" s="2" t="s">
        <v>252</v>
      </c>
      <c r="D196" s="2" t="s">
        <v>12</v>
      </c>
      <c r="E196" s="2" t="s">
        <v>180</v>
      </c>
      <c r="F196" s="2" t="s">
        <v>13</v>
      </c>
      <c r="G196" s="1">
        <v>5</v>
      </c>
      <c r="H196" s="37">
        <v>1000</v>
      </c>
      <c r="I196" s="18">
        <v>130510707</v>
      </c>
      <c r="J196" s="2" t="s">
        <v>120</v>
      </c>
      <c r="K196" s="22"/>
      <c r="L196" s="22">
        <v>0.5</v>
      </c>
      <c r="M196" s="22">
        <f t="shared" si="0"/>
        <v>0.5</v>
      </c>
      <c r="N196" s="70">
        <v>0.99990000000000001</v>
      </c>
    </row>
    <row r="197" spans="1:14" ht="21" x14ac:dyDescent="0.25">
      <c r="A197" s="94"/>
      <c r="B197" s="95"/>
      <c r="C197" s="12" t="s">
        <v>252</v>
      </c>
      <c r="D197" s="97" t="s">
        <v>248</v>
      </c>
      <c r="E197" s="97"/>
      <c r="F197" s="97"/>
      <c r="G197" s="23"/>
      <c r="H197" s="38">
        <f>+SUM(H188:H196)</f>
        <v>220275.81999999998</v>
      </c>
      <c r="I197" s="12"/>
      <c r="J197" s="12"/>
      <c r="K197" s="29"/>
      <c r="L197" s="29"/>
      <c r="M197" s="29"/>
      <c r="N197" s="73"/>
    </row>
    <row r="198" spans="1:14" ht="21" x14ac:dyDescent="0.25">
      <c r="A198" s="94"/>
      <c r="B198" s="95"/>
      <c r="C198" s="2" t="s">
        <v>252</v>
      </c>
      <c r="D198" s="3" t="s">
        <v>66</v>
      </c>
      <c r="E198" s="2" t="s">
        <v>490</v>
      </c>
      <c r="F198" s="2" t="s">
        <v>490</v>
      </c>
      <c r="G198" s="1">
        <v>5</v>
      </c>
      <c r="H198" s="37">
        <v>1000</v>
      </c>
      <c r="I198" s="18">
        <v>130530204</v>
      </c>
      <c r="J198" s="2" t="s">
        <v>120</v>
      </c>
      <c r="K198" s="22"/>
      <c r="L198" s="22">
        <v>0.5</v>
      </c>
      <c r="M198" s="22">
        <f t="shared" si="0"/>
        <v>0.5</v>
      </c>
      <c r="N198" s="70">
        <v>0.99990000000000001</v>
      </c>
    </row>
    <row r="199" spans="1:14" ht="52.5" x14ac:dyDescent="0.25">
      <c r="A199" s="94"/>
      <c r="B199" s="95"/>
      <c r="C199" s="2" t="s">
        <v>252</v>
      </c>
      <c r="D199" s="1" t="s">
        <v>15</v>
      </c>
      <c r="E199" s="1" t="s">
        <v>297</v>
      </c>
      <c r="F199" s="2" t="s">
        <v>172</v>
      </c>
      <c r="G199" s="1">
        <v>5</v>
      </c>
      <c r="H199" s="37">
        <v>1000</v>
      </c>
      <c r="I199" s="18">
        <v>130530207</v>
      </c>
      <c r="J199" s="2" t="s">
        <v>120</v>
      </c>
      <c r="K199" s="22"/>
      <c r="L199" s="22">
        <v>0.5</v>
      </c>
      <c r="M199" s="22">
        <v>0.5</v>
      </c>
      <c r="N199" s="70">
        <v>0.99990000000000001</v>
      </c>
    </row>
    <row r="200" spans="1:14" ht="21" x14ac:dyDescent="0.25">
      <c r="A200" s="94"/>
      <c r="B200" s="95"/>
      <c r="C200" s="2" t="s">
        <v>252</v>
      </c>
      <c r="D200" s="2" t="s">
        <v>18</v>
      </c>
      <c r="E200" s="18" t="s">
        <v>298</v>
      </c>
      <c r="F200" s="2" t="s">
        <v>210</v>
      </c>
      <c r="G200" s="1">
        <v>5</v>
      </c>
      <c r="H200" s="37">
        <v>200</v>
      </c>
      <c r="I200" s="18">
        <v>130530301</v>
      </c>
      <c r="J200" s="2" t="s">
        <v>120</v>
      </c>
      <c r="K200" s="22"/>
      <c r="L200" s="22">
        <v>0.5</v>
      </c>
      <c r="M200" s="22">
        <f t="shared" si="0"/>
        <v>0.5</v>
      </c>
      <c r="N200" s="70">
        <v>0.99990000000000001</v>
      </c>
    </row>
    <row r="201" spans="1:14" ht="21" x14ac:dyDescent="0.25">
      <c r="A201" s="94"/>
      <c r="B201" s="95"/>
      <c r="C201" s="2" t="s">
        <v>252</v>
      </c>
      <c r="D201" s="2" t="s">
        <v>181</v>
      </c>
      <c r="E201" s="2" t="s">
        <v>299</v>
      </c>
      <c r="F201" s="2" t="s">
        <v>211</v>
      </c>
      <c r="G201" s="1">
        <v>5</v>
      </c>
      <c r="H201" s="37">
        <v>500</v>
      </c>
      <c r="I201" s="18">
        <v>130530303</v>
      </c>
      <c r="J201" s="2" t="s">
        <v>120</v>
      </c>
      <c r="K201" s="22"/>
      <c r="L201" s="22">
        <v>0.5</v>
      </c>
      <c r="M201" s="22">
        <f t="shared" si="0"/>
        <v>0.5</v>
      </c>
      <c r="N201" s="70">
        <v>0.99990000000000001</v>
      </c>
    </row>
    <row r="202" spans="1:14" ht="31.5" x14ac:dyDescent="0.25">
      <c r="A202" s="94"/>
      <c r="B202" s="95"/>
      <c r="C202" s="2" t="s">
        <v>252</v>
      </c>
      <c r="D202" s="2" t="s">
        <v>72</v>
      </c>
      <c r="E202" s="2" t="s">
        <v>306</v>
      </c>
      <c r="F202" s="2" t="s">
        <v>307</v>
      </c>
      <c r="G202" s="1">
        <v>5</v>
      </c>
      <c r="H202" s="37">
        <v>500</v>
      </c>
      <c r="I202" s="18">
        <v>130530404</v>
      </c>
      <c r="J202" s="2" t="s">
        <v>120</v>
      </c>
      <c r="K202" s="22"/>
      <c r="L202" s="22">
        <v>0.5</v>
      </c>
      <c r="M202" s="22">
        <f>+L202</f>
        <v>0.5</v>
      </c>
      <c r="N202" s="70">
        <v>0.99990000000000001</v>
      </c>
    </row>
    <row r="203" spans="1:14" ht="31.5" x14ac:dyDescent="0.25">
      <c r="A203" s="94"/>
      <c r="B203" s="95"/>
      <c r="C203" s="2" t="s">
        <v>252</v>
      </c>
      <c r="D203" s="2" t="s">
        <v>58</v>
      </c>
      <c r="E203" s="2" t="s">
        <v>90</v>
      </c>
      <c r="F203" s="1" t="s">
        <v>24</v>
      </c>
      <c r="G203" s="1">
        <v>5</v>
      </c>
      <c r="H203" s="37">
        <v>1000</v>
      </c>
      <c r="I203" s="18">
        <v>130530612</v>
      </c>
      <c r="J203" s="2" t="s">
        <v>120</v>
      </c>
      <c r="K203" s="22"/>
      <c r="L203" s="22">
        <v>0.5</v>
      </c>
      <c r="M203" s="22">
        <f>+L203</f>
        <v>0.5</v>
      </c>
      <c r="N203" s="70">
        <v>0.99990000000000001</v>
      </c>
    </row>
    <row r="204" spans="1:14" ht="31.5" x14ac:dyDescent="0.25">
      <c r="A204" s="94"/>
      <c r="B204" s="95"/>
      <c r="C204" s="2" t="s">
        <v>252</v>
      </c>
      <c r="D204" s="2" t="s">
        <v>132</v>
      </c>
      <c r="E204" s="1" t="s">
        <v>302</v>
      </c>
      <c r="F204" s="1" t="s">
        <v>303</v>
      </c>
      <c r="G204" s="1">
        <v>5</v>
      </c>
      <c r="H204" s="37">
        <v>1000</v>
      </c>
      <c r="I204" s="18">
        <v>130530704</v>
      </c>
      <c r="J204" s="2" t="s">
        <v>120</v>
      </c>
      <c r="K204" s="22"/>
      <c r="L204" s="22">
        <v>0.5</v>
      </c>
      <c r="M204" s="22">
        <f>+L204</f>
        <v>0.5</v>
      </c>
      <c r="N204" s="70">
        <v>0.99990000000000001</v>
      </c>
    </row>
    <row r="205" spans="1:14" ht="21" x14ac:dyDescent="0.25">
      <c r="A205" s="94"/>
      <c r="B205" s="95"/>
      <c r="C205" s="2" t="s">
        <v>252</v>
      </c>
      <c r="D205" s="2" t="s">
        <v>74</v>
      </c>
      <c r="E205" s="2" t="s">
        <v>74</v>
      </c>
      <c r="F205" s="2" t="s">
        <v>75</v>
      </c>
      <c r="G205" s="1">
        <v>5</v>
      </c>
      <c r="H205" s="37">
        <f>4350+1019</f>
        <v>5369</v>
      </c>
      <c r="I205" s="18">
        <v>130530802</v>
      </c>
      <c r="J205" s="2" t="s">
        <v>120</v>
      </c>
      <c r="K205" s="22"/>
      <c r="L205" s="22">
        <v>0.5</v>
      </c>
      <c r="M205" s="22">
        <f t="shared" si="0"/>
        <v>0.5</v>
      </c>
      <c r="N205" s="70">
        <v>1</v>
      </c>
    </row>
    <row r="206" spans="1:14" ht="21" x14ac:dyDescent="0.25">
      <c r="A206" s="94"/>
      <c r="B206" s="95"/>
      <c r="C206" s="2" t="s">
        <v>252</v>
      </c>
      <c r="D206" s="2" t="s">
        <v>74</v>
      </c>
      <c r="E206" s="2" t="s">
        <v>74</v>
      </c>
      <c r="F206" s="2" t="s">
        <v>75</v>
      </c>
      <c r="G206" s="1">
        <v>5</v>
      </c>
      <c r="H206" s="37">
        <v>1250</v>
      </c>
      <c r="I206" s="18">
        <v>130530802</v>
      </c>
      <c r="J206" s="2" t="s">
        <v>120</v>
      </c>
      <c r="K206" s="22"/>
      <c r="L206" s="22">
        <v>0.5</v>
      </c>
      <c r="M206" s="22">
        <f t="shared" si="0"/>
        <v>0.5</v>
      </c>
      <c r="N206" s="70">
        <v>1</v>
      </c>
    </row>
    <row r="207" spans="1:14" ht="21" x14ac:dyDescent="0.25">
      <c r="A207" s="94"/>
      <c r="B207" s="95"/>
      <c r="C207" s="2" t="s">
        <v>252</v>
      </c>
      <c r="D207" s="1" t="s">
        <v>30</v>
      </c>
      <c r="E207" s="18" t="s">
        <v>304</v>
      </c>
      <c r="F207" s="2" t="s">
        <v>218</v>
      </c>
      <c r="G207" s="1">
        <v>5</v>
      </c>
      <c r="H207" s="37">
        <v>3000</v>
      </c>
      <c r="I207" s="18">
        <v>130530804</v>
      </c>
      <c r="J207" s="2" t="s">
        <v>120</v>
      </c>
      <c r="K207" s="22"/>
      <c r="L207" s="22">
        <v>0.5</v>
      </c>
      <c r="M207" s="22">
        <f t="shared" si="0"/>
        <v>0.5</v>
      </c>
      <c r="N207" s="70">
        <v>1</v>
      </c>
    </row>
    <row r="208" spans="1:14" ht="21" x14ac:dyDescent="0.25">
      <c r="A208" s="94"/>
      <c r="B208" s="95"/>
      <c r="C208" s="2" t="s">
        <v>252</v>
      </c>
      <c r="D208" s="2" t="s">
        <v>77</v>
      </c>
      <c r="E208" s="2" t="s">
        <v>77</v>
      </c>
      <c r="F208" s="2" t="s">
        <v>305</v>
      </c>
      <c r="G208" s="1">
        <v>5</v>
      </c>
      <c r="H208" s="37">
        <v>200</v>
      </c>
      <c r="I208" s="18">
        <v>130530805</v>
      </c>
      <c r="J208" s="2" t="s">
        <v>120</v>
      </c>
      <c r="K208" s="22"/>
      <c r="L208" s="22">
        <v>0.5</v>
      </c>
      <c r="M208" s="22">
        <f t="shared" si="0"/>
        <v>0.5</v>
      </c>
      <c r="N208" s="70">
        <v>1</v>
      </c>
    </row>
    <row r="209" spans="1:14" ht="21" x14ac:dyDescent="0.25">
      <c r="A209" s="94"/>
      <c r="B209" s="95"/>
      <c r="C209" s="2" t="s">
        <v>252</v>
      </c>
      <c r="D209" s="1" t="s">
        <v>35</v>
      </c>
      <c r="E209" s="18" t="s">
        <v>492</v>
      </c>
      <c r="F209" s="2" t="s">
        <v>215</v>
      </c>
      <c r="G209" s="1">
        <v>5</v>
      </c>
      <c r="H209" s="37">
        <v>2623.7</v>
      </c>
      <c r="I209" s="18">
        <v>130530813</v>
      </c>
      <c r="J209" s="2" t="s">
        <v>120</v>
      </c>
      <c r="K209" s="22"/>
      <c r="L209" s="22">
        <v>0.5</v>
      </c>
      <c r="M209" s="22">
        <f t="shared" si="0"/>
        <v>0.5</v>
      </c>
      <c r="N209" s="70">
        <v>1</v>
      </c>
    </row>
    <row r="210" spans="1:14" ht="21" x14ac:dyDescent="0.25">
      <c r="A210" s="94"/>
      <c r="B210" s="95"/>
      <c r="C210" s="2" t="s">
        <v>252</v>
      </c>
      <c r="D210" s="2" t="s">
        <v>129</v>
      </c>
      <c r="E210" s="2" t="s">
        <v>129</v>
      </c>
      <c r="F210" s="18" t="s">
        <v>346</v>
      </c>
      <c r="G210" s="1">
        <v>5</v>
      </c>
      <c r="H210" s="37">
        <f>1200.48+5650</f>
        <v>6850.48</v>
      </c>
      <c r="I210" s="18">
        <v>130531002</v>
      </c>
      <c r="J210" s="2" t="s">
        <v>120</v>
      </c>
      <c r="K210" s="22"/>
      <c r="L210" s="22">
        <v>0.5</v>
      </c>
      <c r="M210" s="22">
        <f t="shared" si="0"/>
        <v>0.5</v>
      </c>
      <c r="N210" s="70">
        <v>1</v>
      </c>
    </row>
    <row r="211" spans="1:14" ht="31.5" x14ac:dyDescent="0.25">
      <c r="A211" s="94"/>
      <c r="B211" s="95"/>
      <c r="C211" s="2" t="s">
        <v>252</v>
      </c>
      <c r="D211" s="1" t="s">
        <v>43</v>
      </c>
      <c r="E211" s="2" t="s">
        <v>309</v>
      </c>
      <c r="F211" s="2" t="s">
        <v>224</v>
      </c>
      <c r="G211" s="1">
        <v>5</v>
      </c>
      <c r="H211" s="37">
        <v>2500</v>
      </c>
      <c r="I211" s="18">
        <v>130840103</v>
      </c>
      <c r="J211" s="2" t="s">
        <v>120</v>
      </c>
      <c r="K211" s="22"/>
      <c r="L211" s="22">
        <v>0.5</v>
      </c>
      <c r="M211" s="22">
        <f t="shared" si="0"/>
        <v>0.5</v>
      </c>
      <c r="N211" s="70">
        <v>1</v>
      </c>
    </row>
    <row r="212" spans="1:14" ht="31.5" x14ac:dyDescent="0.25">
      <c r="A212" s="94"/>
      <c r="B212" s="95"/>
      <c r="C212" s="2" t="s">
        <v>252</v>
      </c>
      <c r="D212" s="2" t="s">
        <v>72</v>
      </c>
      <c r="E212" s="2" t="s">
        <v>306</v>
      </c>
      <c r="F212" s="2" t="s">
        <v>307</v>
      </c>
      <c r="G212" s="1">
        <v>5</v>
      </c>
      <c r="H212" s="37">
        <v>1000</v>
      </c>
      <c r="I212" s="18">
        <v>130840104</v>
      </c>
      <c r="J212" s="2" t="s">
        <v>120</v>
      </c>
      <c r="K212" s="22"/>
      <c r="L212" s="22">
        <v>0.5</v>
      </c>
      <c r="M212" s="22">
        <f t="shared" si="0"/>
        <v>0.5</v>
      </c>
      <c r="N212" s="70">
        <v>0.99990000000000001</v>
      </c>
    </row>
    <row r="213" spans="1:14" ht="31.5" x14ac:dyDescent="0.25">
      <c r="A213" s="94"/>
      <c r="B213" s="95"/>
      <c r="C213" s="2" t="s">
        <v>252</v>
      </c>
      <c r="D213" s="2" t="s">
        <v>352</v>
      </c>
      <c r="E213" s="2" t="s">
        <v>353</v>
      </c>
      <c r="F213" s="2" t="s">
        <v>354</v>
      </c>
      <c r="G213" s="1">
        <v>5</v>
      </c>
      <c r="H213" s="37">
        <v>9000</v>
      </c>
      <c r="I213" s="18">
        <v>130840105</v>
      </c>
      <c r="J213" s="2" t="s">
        <v>120</v>
      </c>
      <c r="K213" s="22"/>
      <c r="L213" s="22">
        <v>0.5</v>
      </c>
      <c r="M213" s="22">
        <f t="shared" ref="M213" si="1">+L213</f>
        <v>0.5</v>
      </c>
      <c r="N213" s="70">
        <v>0.99990000000000001</v>
      </c>
    </row>
    <row r="214" spans="1:14" ht="21" x14ac:dyDescent="0.25">
      <c r="A214" s="94"/>
      <c r="B214" s="95"/>
      <c r="C214" s="12" t="s">
        <v>252</v>
      </c>
      <c r="D214" s="97" t="s">
        <v>249</v>
      </c>
      <c r="E214" s="97"/>
      <c r="F214" s="97"/>
      <c r="G214" s="23"/>
      <c r="H214" s="38">
        <f>+SUM(H198:H213)</f>
        <v>36993.18</v>
      </c>
      <c r="I214" s="12"/>
      <c r="J214" s="12"/>
      <c r="K214" s="29"/>
      <c r="L214" s="29"/>
      <c r="M214" s="29"/>
      <c r="N214" s="73"/>
    </row>
    <row r="215" spans="1:14" s="47" customFormat="1" ht="19.5" customHeight="1" x14ac:dyDescent="0.25">
      <c r="A215" s="94"/>
      <c r="B215" s="95"/>
      <c r="C215" s="96" t="s">
        <v>319</v>
      </c>
      <c r="D215" s="96"/>
      <c r="E215" s="96"/>
      <c r="F215" s="96"/>
      <c r="G215" s="88"/>
      <c r="H215" s="89">
        <f>H197+H214</f>
        <v>257268.99999999997</v>
      </c>
      <c r="I215" s="88"/>
      <c r="J215" s="88"/>
      <c r="K215" s="88"/>
      <c r="L215" s="88"/>
      <c r="M215" s="88"/>
      <c r="N215" s="90"/>
    </row>
    <row r="216" spans="1:14" ht="42" x14ac:dyDescent="0.25">
      <c r="A216" s="94" t="s">
        <v>503</v>
      </c>
      <c r="B216" s="95" t="s">
        <v>504</v>
      </c>
      <c r="C216" s="18" t="s">
        <v>505</v>
      </c>
      <c r="D216" s="2" t="s">
        <v>121</v>
      </c>
      <c r="E216" s="2" t="s">
        <v>121</v>
      </c>
      <c r="F216" s="2" t="s">
        <v>135</v>
      </c>
      <c r="G216" s="2">
        <v>5</v>
      </c>
      <c r="H216" s="43">
        <v>199509.07</v>
      </c>
      <c r="I216" s="5">
        <v>211710105</v>
      </c>
      <c r="J216" s="18" t="s">
        <v>237</v>
      </c>
      <c r="K216" s="4"/>
      <c r="L216" s="4">
        <v>0.5</v>
      </c>
      <c r="M216" s="4">
        <v>0.5</v>
      </c>
      <c r="N216" s="74">
        <v>1</v>
      </c>
    </row>
    <row r="217" spans="1:14" ht="42" x14ac:dyDescent="0.25">
      <c r="A217" s="94"/>
      <c r="B217" s="95"/>
      <c r="C217" s="18" t="s">
        <v>505</v>
      </c>
      <c r="D217" s="2" t="s">
        <v>121</v>
      </c>
      <c r="E217" s="2" t="s">
        <v>236</v>
      </c>
      <c r="F217" s="2" t="s">
        <v>135</v>
      </c>
      <c r="G217" s="2">
        <v>5</v>
      </c>
      <c r="H217" s="43">
        <v>160178.46</v>
      </c>
      <c r="I217" s="5">
        <v>211710106</v>
      </c>
      <c r="J217" s="18" t="s">
        <v>237</v>
      </c>
      <c r="K217" s="4"/>
      <c r="L217" s="4">
        <v>0.5</v>
      </c>
      <c r="M217" s="4">
        <v>0.5</v>
      </c>
      <c r="N217" s="74">
        <v>1</v>
      </c>
    </row>
    <row r="218" spans="1:14" ht="42" x14ac:dyDescent="0.25">
      <c r="A218" s="94"/>
      <c r="B218" s="95"/>
      <c r="C218" s="18" t="s">
        <v>505</v>
      </c>
      <c r="D218" s="2" t="s">
        <v>127</v>
      </c>
      <c r="E218" s="2" t="s">
        <v>295</v>
      </c>
      <c r="F218" s="1" t="s">
        <v>487</v>
      </c>
      <c r="G218" s="2">
        <v>5</v>
      </c>
      <c r="H218" s="43">
        <v>39463.910000000003</v>
      </c>
      <c r="I218" s="5">
        <v>211710601</v>
      </c>
      <c r="J218" s="18" t="s">
        <v>237</v>
      </c>
      <c r="K218" s="4"/>
      <c r="L218" s="4">
        <v>0.5</v>
      </c>
      <c r="M218" s="4">
        <v>0.5</v>
      </c>
      <c r="N218" s="74">
        <v>1</v>
      </c>
    </row>
    <row r="219" spans="1:14" ht="42" x14ac:dyDescent="0.25">
      <c r="A219" s="94"/>
      <c r="B219" s="95"/>
      <c r="C219" s="18" t="s">
        <v>505</v>
      </c>
      <c r="D219" s="2" t="s">
        <v>128</v>
      </c>
      <c r="E219" s="2" t="s">
        <v>295</v>
      </c>
      <c r="F219" s="2" t="s">
        <v>295</v>
      </c>
      <c r="G219" s="2">
        <v>5</v>
      </c>
      <c r="H219" s="43">
        <v>29058.73</v>
      </c>
      <c r="I219" s="5">
        <v>211710602</v>
      </c>
      <c r="J219" s="18" t="s">
        <v>237</v>
      </c>
      <c r="K219" s="4"/>
      <c r="L219" s="4">
        <v>0.5</v>
      </c>
      <c r="M219" s="4">
        <v>0.5</v>
      </c>
      <c r="N219" s="74">
        <v>1</v>
      </c>
    </row>
    <row r="220" spans="1:14" ht="42" x14ac:dyDescent="0.25">
      <c r="A220" s="94"/>
      <c r="B220" s="95"/>
      <c r="C220" s="18" t="s">
        <v>505</v>
      </c>
      <c r="D220" s="2" t="s">
        <v>123</v>
      </c>
      <c r="E220" s="2" t="s">
        <v>295</v>
      </c>
      <c r="F220" s="2" t="s">
        <v>487</v>
      </c>
      <c r="G220" s="2">
        <v>5</v>
      </c>
      <c r="H220" s="43">
        <v>27751</v>
      </c>
      <c r="I220" s="5">
        <v>211710203</v>
      </c>
      <c r="J220" s="18" t="s">
        <v>237</v>
      </c>
      <c r="K220" s="4"/>
      <c r="L220" s="4">
        <v>0.5</v>
      </c>
      <c r="M220" s="4">
        <v>0.5</v>
      </c>
      <c r="N220" s="74">
        <v>1</v>
      </c>
    </row>
    <row r="221" spans="1:14" ht="42" x14ac:dyDescent="0.25">
      <c r="A221" s="94"/>
      <c r="B221" s="95"/>
      <c r="C221" s="18" t="s">
        <v>505</v>
      </c>
      <c r="D221" s="2" t="s">
        <v>124</v>
      </c>
      <c r="E221" s="2" t="s">
        <v>295</v>
      </c>
      <c r="F221" s="2" t="s">
        <v>487</v>
      </c>
      <c r="G221" s="2">
        <v>5</v>
      </c>
      <c r="H221" s="43">
        <f>14780+1300</f>
        <v>16080</v>
      </c>
      <c r="I221" s="5">
        <v>211710204</v>
      </c>
      <c r="J221" s="18" t="s">
        <v>237</v>
      </c>
      <c r="K221" s="4"/>
      <c r="L221" s="4">
        <v>0.5</v>
      </c>
      <c r="M221" s="4">
        <v>0.5</v>
      </c>
      <c r="N221" s="74">
        <v>1</v>
      </c>
    </row>
    <row r="222" spans="1:14" ht="42" x14ac:dyDescent="0.25">
      <c r="A222" s="94"/>
      <c r="B222" s="95"/>
      <c r="C222" s="18" t="s">
        <v>505</v>
      </c>
      <c r="D222" s="2" t="s">
        <v>235</v>
      </c>
      <c r="E222" s="2" t="s">
        <v>235</v>
      </c>
      <c r="F222" s="2" t="s">
        <v>235</v>
      </c>
      <c r="G222" s="2">
        <v>5</v>
      </c>
      <c r="H222" s="43">
        <f>319.87+1500</f>
        <v>1819.87</v>
      </c>
      <c r="I222" s="5">
        <v>211710509</v>
      </c>
      <c r="J222" s="18" t="s">
        <v>237</v>
      </c>
      <c r="K222" s="4"/>
      <c r="L222" s="4">
        <v>0.5</v>
      </c>
      <c r="M222" s="4">
        <v>0.5</v>
      </c>
      <c r="N222" s="74">
        <v>1</v>
      </c>
    </row>
    <row r="223" spans="1:14" ht="42" x14ac:dyDescent="0.25">
      <c r="A223" s="94"/>
      <c r="B223" s="95"/>
      <c r="C223" s="18" t="s">
        <v>505</v>
      </c>
      <c r="D223" s="1" t="s">
        <v>105</v>
      </c>
      <c r="E223" s="2" t="s">
        <v>282</v>
      </c>
      <c r="F223" s="2" t="s">
        <v>488</v>
      </c>
      <c r="G223" s="2">
        <v>5</v>
      </c>
      <c r="H223" s="43">
        <v>5979.37</v>
      </c>
      <c r="I223" s="5">
        <v>211710510</v>
      </c>
      <c r="J223" s="18" t="s">
        <v>237</v>
      </c>
      <c r="K223" s="4"/>
      <c r="L223" s="4">
        <v>0.5</v>
      </c>
      <c r="M223" s="4">
        <v>0.5</v>
      </c>
      <c r="N223" s="74">
        <v>1</v>
      </c>
    </row>
    <row r="224" spans="1:14" ht="42" x14ac:dyDescent="0.25">
      <c r="A224" s="94"/>
      <c r="B224" s="95"/>
      <c r="C224" s="18" t="s">
        <v>505</v>
      </c>
      <c r="D224" s="1" t="s">
        <v>133</v>
      </c>
      <c r="E224" s="2" t="s">
        <v>140</v>
      </c>
      <c r="F224" s="2" t="s">
        <v>489</v>
      </c>
      <c r="G224" s="2">
        <v>5</v>
      </c>
      <c r="H224" s="43">
        <v>500</v>
      </c>
      <c r="I224" s="5">
        <v>211710512</v>
      </c>
      <c r="J224" s="18" t="s">
        <v>237</v>
      </c>
      <c r="K224" s="4"/>
      <c r="L224" s="4">
        <v>0.5</v>
      </c>
      <c r="M224" s="4">
        <v>0.5</v>
      </c>
      <c r="N224" s="74">
        <v>1</v>
      </c>
    </row>
    <row r="225" spans="1:14" ht="42" x14ac:dyDescent="0.25">
      <c r="A225" s="94"/>
      <c r="B225" s="95"/>
      <c r="C225" s="18" t="s">
        <v>505</v>
      </c>
      <c r="D225" s="2" t="s">
        <v>180</v>
      </c>
      <c r="E225" s="2" t="s">
        <v>180</v>
      </c>
      <c r="F225" s="2" t="s">
        <v>180</v>
      </c>
      <c r="G225" s="2">
        <v>5</v>
      </c>
      <c r="H225" s="43">
        <v>536.33000000000004</v>
      </c>
      <c r="I225" s="5">
        <v>211710707</v>
      </c>
      <c r="J225" s="18" t="s">
        <v>237</v>
      </c>
      <c r="K225" s="4"/>
      <c r="L225" s="4">
        <v>0.5</v>
      </c>
      <c r="M225" s="4">
        <v>0.5</v>
      </c>
      <c r="N225" s="74">
        <v>1</v>
      </c>
    </row>
    <row r="226" spans="1:14" ht="42" x14ac:dyDescent="0.25">
      <c r="A226" s="94"/>
      <c r="B226" s="95"/>
      <c r="C226" s="12" t="s">
        <v>505</v>
      </c>
      <c r="D226" s="101" t="s">
        <v>248</v>
      </c>
      <c r="E226" s="101"/>
      <c r="F226" s="101"/>
      <c r="G226" s="12"/>
      <c r="H226" s="45">
        <f>+SUM(H216:H225)</f>
        <v>480876.74000000005</v>
      </c>
      <c r="I226" s="12"/>
      <c r="J226" s="12"/>
      <c r="K226" s="13"/>
      <c r="L226" s="13"/>
      <c r="M226" s="13"/>
      <c r="N226" s="76"/>
    </row>
    <row r="227" spans="1:14" ht="42" x14ac:dyDescent="0.25">
      <c r="A227" s="94"/>
      <c r="B227" s="95"/>
      <c r="C227" s="18" t="s">
        <v>505</v>
      </c>
      <c r="D227" s="2" t="s">
        <v>63</v>
      </c>
      <c r="E227" s="2" t="s">
        <v>63</v>
      </c>
      <c r="F227" s="2" t="s">
        <v>63</v>
      </c>
      <c r="G227" s="2">
        <v>5</v>
      </c>
      <c r="H227" s="43">
        <v>1200</v>
      </c>
      <c r="I227" s="2">
        <v>211730105</v>
      </c>
      <c r="J227" s="18" t="s">
        <v>237</v>
      </c>
      <c r="K227" s="4"/>
      <c r="L227" s="4">
        <v>0.5</v>
      </c>
      <c r="M227" s="4">
        <v>0.5</v>
      </c>
      <c r="N227" s="74">
        <v>1</v>
      </c>
    </row>
    <row r="228" spans="1:14" ht="42" x14ac:dyDescent="0.25">
      <c r="A228" s="94"/>
      <c r="B228" s="95"/>
      <c r="C228" s="18" t="s">
        <v>505</v>
      </c>
      <c r="D228" s="3" t="s">
        <v>66</v>
      </c>
      <c r="E228" s="2" t="s">
        <v>490</v>
      </c>
      <c r="F228" s="2" t="s">
        <v>490</v>
      </c>
      <c r="G228" s="2">
        <v>5</v>
      </c>
      <c r="H228" s="43">
        <v>3741.75</v>
      </c>
      <c r="I228" s="2">
        <v>211730204</v>
      </c>
      <c r="J228" s="18" t="s">
        <v>237</v>
      </c>
      <c r="K228" s="4"/>
      <c r="L228" s="4">
        <v>0.5</v>
      </c>
      <c r="M228" s="4">
        <v>0.5</v>
      </c>
      <c r="N228" s="74">
        <v>1</v>
      </c>
    </row>
    <row r="229" spans="1:14" ht="42" x14ac:dyDescent="0.25">
      <c r="A229" s="94"/>
      <c r="B229" s="95"/>
      <c r="C229" s="18" t="s">
        <v>505</v>
      </c>
      <c r="D229" s="2" t="s">
        <v>241</v>
      </c>
      <c r="E229" s="2" t="s">
        <v>506</v>
      </c>
      <c r="F229" s="2" t="s">
        <v>543</v>
      </c>
      <c r="G229" s="2">
        <v>5</v>
      </c>
      <c r="H229" s="2">
        <v>2099.1999999999998</v>
      </c>
      <c r="I229" s="5">
        <v>211730216</v>
      </c>
      <c r="J229" s="2" t="s">
        <v>433</v>
      </c>
      <c r="K229" s="2"/>
      <c r="L229" s="4">
        <v>0.5</v>
      </c>
      <c r="M229" s="4">
        <v>0.5</v>
      </c>
      <c r="N229" s="74">
        <v>1</v>
      </c>
    </row>
    <row r="230" spans="1:14" ht="42" x14ac:dyDescent="0.25">
      <c r="A230" s="94"/>
      <c r="B230" s="95"/>
      <c r="C230" s="18" t="s">
        <v>505</v>
      </c>
      <c r="D230" s="2" t="s">
        <v>241</v>
      </c>
      <c r="E230" s="2" t="s">
        <v>507</v>
      </c>
      <c r="F230" s="2" t="s">
        <v>544</v>
      </c>
      <c r="G230" s="2">
        <v>5</v>
      </c>
      <c r="H230" s="2">
        <v>15000</v>
      </c>
      <c r="I230" s="5">
        <v>211730216</v>
      </c>
      <c r="J230" s="2" t="s">
        <v>433</v>
      </c>
      <c r="K230" s="2"/>
      <c r="L230" s="4">
        <v>0.5</v>
      </c>
      <c r="M230" s="4">
        <v>0.5</v>
      </c>
      <c r="N230" s="74">
        <v>1</v>
      </c>
    </row>
    <row r="231" spans="1:14" ht="52.5" x14ac:dyDescent="0.25">
      <c r="A231" s="94"/>
      <c r="B231" s="95"/>
      <c r="C231" s="18" t="s">
        <v>505</v>
      </c>
      <c r="D231" s="2" t="s">
        <v>241</v>
      </c>
      <c r="E231" s="2" t="s">
        <v>508</v>
      </c>
      <c r="F231" s="2" t="s">
        <v>545</v>
      </c>
      <c r="G231" s="2">
        <v>5</v>
      </c>
      <c r="H231" s="2">
        <v>1000</v>
      </c>
      <c r="I231" s="5">
        <v>211730216</v>
      </c>
      <c r="J231" s="2" t="s">
        <v>433</v>
      </c>
      <c r="K231" s="2"/>
      <c r="L231" s="4">
        <v>0.5</v>
      </c>
      <c r="M231" s="4">
        <v>0.5</v>
      </c>
      <c r="N231" s="74">
        <v>1</v>
      </c>
    </row>
    <row r="232" spans="1:14" ht="42" x14ac:dyDescent="0.25">
      <c r="A232" s="94"/>
      <c r="B232" s="95"/>
      <c r="C232" s="18" t="s">
        <v>505</v>
      </c>
      <c r="D232" s="2" t="s">
        <v>241</v>
      </c>
      <c r="E232" s="2" t="s">
        <v>509</v>
      </c>
      <c r="F232" s="2" t="s">
        <v>546</v>
      </c>
      <c r="G232" s="2">
        <v>5</v>
      </c>
      <c r="H232" s="2">
        <v>200</v>
      </c>
      <c r="I232" s="5">
        <v>211730216</v>
      </c>
      <c r="J232" s="2" t="s">
        <v>433</v>
      </c>
      <c r="K232" s="2"/>
      <c r="L232" s="4">
        <v>0.5</v>
      </c>
      <c r="M232" s="4">
        <v>0.5</v>
      </c>
      <c r="N232" s="74">
        <v>1</v>
      </c>
    </row>
    <row r="233" spans="1:14" ht="73.5" x14ac:dyDescent="0.25">
      <c r="A233" s="94"/>
      <c r="B233" s="95"/>
      <c r="C233" s="18" t="s">
        <v>505</v>
      </c>
      <c r="D233" s="2" t="s">
        <v>241</v>
      </c>
      <c r="E233" s="2" t="s">
        <v>510</v>
      </c>
      <c r="F233" s="2" t="s">
        <v>547</v>
      </c>
      <c r="G233" s="2">
        <v>5</v>
      </c>
      <c r="H233" s="48">
        <f>5000+15000</f>
        <v>20000</v>
      </c>
      <c r="I233" s="5">
        <v>211730216</v>
      </c>
      <c r="J233" s="2" t="s">
        <v>433</v>
      </c>
      <c r="K233" s="2"/>
      <c r="L233" s="4">
        <v>0.5</v>
      </c>
      <c r="M233" s="4">
        <v>0.5</v>
      </c>
      <c r="N233" s="74">
        <v>1</v>
      </c>
    </row>
    <row r="234" spans="1:14" ht="42" x14ac:dyDescent="0.25">
      <c r="A234" s="94"/>
      <c r="B234" s="95"/>
      <c r="C234" s="18" t="s">
        <v>505</v>
      </c>
      <c r="D234" s="2" t="s">
        <v>242</v>
      </c>
      <c r="E234" s="2" t="s">
        <v>438</v>
      </c>
      <c r="F234" s="2" t="s">
        <v>434</v>
      </c>
      <c r="G234" s="2">
        <v>5</v>
      </c>
      <c r="H234" s="43">
        <v>8000</v>
      </c>
      <c r="I234" s="49">
        <v>211730205</v>
      </c>
      <c r="J234" s="16" t="s">
        <v>435</v>
      </c>
      <c r="K234" s="17"/>
      <c r="L234" s="4">
        <v>0.5</v>
      </c>
      <c r="M234" s="4">
        <v>0.5</v>
      </c>
      <c r="N234" s="74">
        <v>1</v>
      </c>
    </row>
    <row r="235" spans="1:14" ht="52.5" x14ac:dyDescent="0.25">
      <c r="A235" s="94"/>
      <c r="B235" s="95"/>
      <c r="C235" s="18" t="s">
        <v>505</v>
      </c>
      <c r="D235" s="2" t="s">
        <v>242</v>
      </c>
      <c r="E235" s="2" t="s">
        <v>439</v>
      </c>
      <c r="F235" s="2" t="s">
        <v>436</v>
      </c>
      <c r="G235" s="2">
        <v>5</v>
      </c>
      <c r="H235" s="43">
        <v>6400</v>
      </c>
      <c r="I235" s="49">
        <v>211730205</v>
      </c>
      <c r="J235" s="16" t="s">
        <v>435</v>
      </c>
      <c r="K235" s="17"/>
      <c r="L235" s="4">
        <v>0.5</v>
      </c>
      <c r="M235" s="4">
        <v>0.5</v>
      </c>
      <c r="N235" s="74">
        <v>1</v>
      </c>
    </row>
    <row r="236" spans="1:14" ht="52.5" x14ac:dyDescent="0.25">
      <c r="A236" s="94"/>
      <c r="B236" s="95"/>
      <c r="C236" s="18" t="s">
        <v>505</v>
      </c>
      <c r="D236" s="2" t="s">
        <v>242</v>
      </c>
      <c r="E236" s="2" t="s">
        <v>440</v>
      </c>
      <c r="F236" s="2" t="s">
        <v>437</v>
      </c>
      <c r="G236" s="2">
        <v>5</v>
      </c>
      <c r="H236" s="43">
        <v>9433.66</v>
      </c>
      <c r="I236" s="49">
        <v>211730205</v>
      </c>
      <c r="J236" s="16" t="s">
        <v>435</v>
      </c>
      <c r="K236" s="17"/>
      <c r="L236" s="4">
        <v>0.5</v>
      </c>
      <c r="M236" s="4">
        <v>0.5</v>
      </c>
      <c r="N236" s="74">
        <v>1</v>
      </c>
    </row>
    <row r="237" spans="1:14" ht="52.5" x14ac:dyDescent="0.25">
      <c r="A237" s="94"/>
      <c r="B237" s="95"/>
      <c r="C237" s="18" t="s">
        <v>505</v>
      </c>
      <c r="D237" s="2" t="s">
        <v>242</v>
      </c>
      <c r="E237" s="2" t="s">
        <v>511</v>
      </c>
      <c r="F237" s="2" t="s">
        <v>437</v>
      </c>
      <c r="G237" s="2">
        <v>5</v>
      </c>
      <c r="H237" s="43">
        <v>2500</v>
      </c>
      <c r="I237" s="49">
        <v>211730205</v>
      </c>
      <c r="J237" s="16" t="s">
        <v>435</v>
      </c>
      <c r="K237" s="17"/>
      <c r="L237" s="4">
        <v>0.5</v>
      </c>
      <c r="M237" s="4">
        <v>0.5</v>
      </c>
      <c r="N237" s="74">
        <v>1</v>
      </c>
    </row>
    <row r="238" spans="1:14" ht="42" x14ac:dyDescent="0.25">
      <c r="A238" s="94"/>
      <c r="B238" s="95"/>
      <c r="C238" s="18" t="s">
        <v>505</v>
      </c>
      <c r="D238" s="2" t="s">
        <v>243</v>
      </c>
      <c r="E238" s="2" t="s">
        <v>441</v>
      </c>
      <c r="F238" s="2" t="s">
        <v>442</v>
      </c>
      <c r="G238" s="2">
        <v>5</v>
      </c>
      <c r="H238" s="41">
        <v>2000</v>
      </c>
      <c r="I238" s="5">
        <v>211730205</v>
      </c>
      <c r="J238" s="2" t="s">
        <v>457</v>
      </c>
      <c r="K238" s="2"/>
      <c r="L238" s="4">
        <v>0.5</v>
      </c>
      <c r="M238" s="4">
        <v>0.5</v>
      </c>
      <c r="N238" s="74">
        <v>1</v>
      </c>
    </row>
    <row r="239" spans="1:14" ht="42" x14ac:dyDescent="0.25">
      <c r="A239" s="94"/>
      <c r="B239" s="95"/>
      <c r="C239" s="18" t="s">
        <v>505</v>
      </c>
      <c r="D239" s="2" t="s">
        <v>243</v>
      </c>
      <c r="E239" s="2" t="s">
        <v>443</v>
      </c>
      <c r="F239" s="2" t="s">
        <v>444</v>
      </c>
      <c r="G239" s="2">
        <v>5</v>
      </c>
      <c r="H239" s="41">
        <v>500</v>
      </c>
      <c r="I239" s="5">
        <v>211730205</v>
      </c>
      <c r="J239" s="2" t="s">
        <v>457</v>
      </c>
      <c r="K239" s="2"/>
      <c r="L239" s="4">
        <v>0.5</v>
      </c>
      <c r="M239" s="4">
        <v>0.5</v>
      </c>
      <c r="N239" s="74"/>
    </row>
    <row r="240" spans="1:14" ht="42" x14ac:dyDescent="0.25">
      <c r="A240" s="94"/>
      <c r="B240" s="95"/>
      <c r="C240" s="18" t="s">
        <v>505</v>
      </c>
      <c r="D240" s="2" t="s">
        <v>243</v>
      </c>
      <c r="E240" s="2" t="s">
        <v>445</v>
      </c>
      <c r="F240" s="2" t="s">
        <v>444</v>
      </c>
      <c r="G240" s="2">
        <v>5</v>
      </c>
      <c r="H240" s="41">
        <v>7500</v>
      </c>
      <c r="I240" s="5">
        <v>211730205</v>
      </c>
      <c r="J240" s="2" t="s">
        <v>457</v>
      </c>
      <c r="K240" s="2"/>
      <c r="L240" s="4">
        <v>0.5</v>
      </c>
      <c r="M240" s="4">
        <v>0.5</v>
      </c>
      <c r="N240" s="74"/>
    </row>
    <row r="241" spans="1:14" ht="42" x14ac:dyDescent="0.25">
      <c r="A241" s="94"/>
      <c r="B241" s="95"/>
      <c r="C241" s="18" t="s">
        <v>505</v>
      </c>
      <c r="D241" s="2" t="s">
        <v>243</v>
      </c>
      <c r="E241" s="2" t="s">
        <v>446</v>
      </c>
      <c r="F241" s="2" t="s">
        <v>447</v>
      </c>
      <c r="G241" s="2">
        <v>5</v>
      </c>
      <c r="H241" s="41">
        <v>5000</v>
      </c>
      <c r="I241" s="5">
        <v>211730205</v>
      </c>
      <c r="J241" s="2" t="s">
        <v>457</v>
      </c>
      <c r="K241" s="2"/>
      <c r="L241" s="4">
        <v>0.5</v>
      </c>
      <c r="M241" s="4">
        <v>0.5</v>
      </c>
      <c r="N241" s="74">
        <v>1</v>
      </c>
    </row>
    <row r="242" spans="1:14" ht="42" x14ac:dyDescent="0.25">
      <c r="A242" s="94"/>
      <c r="B242" s="95"/>
      <c r="C242" s="18" t="s">
        <v>505</v>
      </c>
      <c r="D242" s="2" t="s">
        <v>243</v>
      </c>
      <c r="E242" s="2" t="s">
        <v>448</v>
      </c>
      <c r="F242" s="2" t="s">
        <v>449</v>
      </c>
      <c r="G242" s="2">
        <v>5</v>
      </c>
      <c r="H242" s="41">
        <v>2000</v>
      </c>
      <c r="I242" s="5">
        <v>211730205</v>
      </c>
      <c r="J242" s="2" t="s">
        <v>457</v>
      </c>
      <c r="K242" s="2"/>
      <c r="L242" s="4">
        <v>0.5</v>
      </c>
      <c r="M242" s="4">
        <v>0.5</v>
      </c>
      <c r="N242" s="74"/>
    </row>
    <row r="243" spans="1:14" ht="42" x14ac:dyDescent="0.25">
      <c r="A243" s="94"/>
      <c r="B243" s="95"/>
      <c r="C243" s="18" t="s">
        <v>505</v>
      </c>
      <c r="D243" s="2" t="s">
        <v>243</v>
      </c>
      <c r="E243" s="2" t="s">
        <v>450</v>
      </c>
      <c r="F243" s="2" t="s">
        <v>451</v>
      </c>
      <c r="G243" s="2">
        <v>5</v>
      </c>
      <c r="H243" s="41">
        <v>148000</v>
      </c>
      <c r="I243" s="5">
        <v>211730205</v>
      </c>
      <c r="J243" s="2" t="s">
        <v>457</v>
      </c>
      <c r="K243" s="2"/>
      <c r="L243" s="4">
        <v>0.5</v>
      </c>
      <c r="M243" s="4">
        <v>0.5</v>
      </c>
      <c r="N243" s="74">
        <v>1</v>
      </c>
    </row>
    <row r="244" spans="1:14" ht="42" x14ac:dyDescent="0.25">
      <c r="A244" s="94"/>
      <c r="B244" s="95"/>
      <c r="C244" s="18" t="s">
        <v>505</v>
      </c>
      <c r="D244" s="2" t="s">
        <v>243</v>
      </c>
      <c r="E244" s="2" t="s">
        <v>452</v>
      </c>
      <c r="F244" s="2" t="s">
        <v>512</v>
      </c>
      <c r="G244" s="2">
        <v>5</v>
      </c>
      <c r="H244" s="41">
        <v>10000</v>
      </c>
      <c r="I244" s="5">
        <v>211730205</v>
      </c>
      <c r="J244" s="2" t="s">
        <v>457</v>
      </c>
      <c r="K244" s="2"/>
      <c r="L244" s="4">
        <v>0.5</v>
      </c>
      <c r="M244" s="4">
        <v>0.5</v>
      </c>
      <c r="N244" s="74">
        <v>1</v>
      </c>
    </row>
    <row r="245" spans="1:14" ht="42" x14ac:dyDescent="0.25">
      <c r="A245" s="94"/>
      <c r="B245" s="95"/>
      <c r="C245" s="18" t="s">
        <v>505</v>
      </c>
      <c r="D245" s="2" t="s">
        <v>243</v>
      </c>
      <c r="E245" s="2" t="s">
        <v>453</v>
      </c>
      <c r="F245" s="2" t="s">
        <v>454</v>
      </c>
      <c r="G245" s="2">
        <v>5</v>
      </c>
      <c r="H245" s="41">
        <v>3000</v>
      </c>
      <c r="I245" s="5">
        <v>211730205</v>
      </c>
      <c r="J245" s="2" t="s">
        <v>457</v>
      </c>
      <c r="K245" s="2"/>
      <c r="L245" s="4">
        <v>0.5</v>
      </c>
      <c r="M245" s="4">
        <v>0.5</v>
      </c>
      <c r="N245" s="74">
        <v>1</v>
      </c>
    </row>
    <row r="246" spans="1:14" ht="42" x14ac:dyDescent="0.25">
      <c r="A246" s="94"/>
      <c r="B246" s="95"/>
      <c r="C246" s="18" t="s">
        <v>505</v>
      </c>
      <c r="D246" s="2" t="s">
        <v>243</v>
      </c>
      <c r="E246" s="2" t="s">
        <v>455</v>
      </c>
      <c r="F246" s="2" t="s">
        <v>456</v>
      </c>
      <c r="G246" s="2">
        <v>5</v>
      </c>
      <c r="H246" s="41">
        <v>2000</v>
      </c>
      <c r="I246" s="5">
        <v>211730205</v>
      </c>
      <c r="J246" s="2" t="s">
        <v>457</v>
      </c>
      <c r="K246" s="2"/>
      <c r="L246" s="4">
        <v>0.5</v>
      </c>
      <c r="M246" s="4">
        <v>0.5</v>
      </c>
      <c r="N246" s="74">
        <v>1</v>
      </c>
    </row>
    <row r="247" spans="1:14" ht="42" x14ac:dyDescent="0.25">
      <c r="A247" s="94"/>
      <c r="B247" s="95"/>
      <c r="C247" s="18" t="s">
        <v>505</v>
      </c>
      <c r="D247" s="2" t="s">
        <v>237</v>
      </c>
      <c r="E247" s="2" t="s">
        <v>458</v>
      </c>
      <c r="F247" s="2" t="s">
        <v>461</v>
      </c>
      <c r="G247" s="2">
        <v>5</v>
      </c>
      <c r="H247" s="41">
        <v>5000</v>
      </c>
      <c r="I247" s="5">
        <v>211730205</v>
      </c>
      <c r="J247" s="2" t="s">
        <v>464</v>
      </c>
      <c r="K247" s="2"/>
      <c r="L247" s="4">
        <v>0.5</v>
      </c>
      <c r="M247" s="4">
        <v>0.5</v>
      </c>
      <c r="N247" s="74">
        <v>1</v>
      </c>
    </row>
    <row r="248" spans="1:14" ht="42" x14ac:dyDescent="0.25">
      <c r="A248" s="94"/>
      <c r="B248" s="95"/>
      <c r="C248" s="18" t="s">
        <v>505</v>
      </c>
      <c r="D248" s="2" t="s">
        <v>237</v>
      </c>
      <c r="E248" s="2" t="s">
        <v>459</v>
      </c>
      <c r="F248" s="2" t="s">
        <v>462</v>
      </c>
      <c r="G248" s="2">
        <v>5</v>
      </c>
      <c r="H248" s="41">
        <v>6000</v>
      </c>
      <c r="I248" s="5">
        <v>211730205</v>
      </c>
      <c r="J248" s="2" t="s">
        <v>464</v>
      </c>
      <c r="K248" s="2"/>
      <c r="L248" s="4">
        <v>0.5</v>
      </c>
      <c r="M248" s="4">
        <v>0.5</v>
      </c>
      <c r="N248" s="74">
        <v>1</v>
      </c>
    </row>
    <row r="249" spans="1:14" ht="42" x14ac:dyDescent="0.25">
      <c r="A249" s="94"/>
      <c r="B249" s="95"/>
      <c r="C249" s="18" t="s">
        <v>505</v>
      </c>
      <c r="D249" s="2" t="s">
        <v>237</v>
      </c>
      <c r="E249" s="2" t="s">
        <v>460</v>
      </c>
      <c r="F249" s="2" t="s">
        <v>463</v>
      </c>
      <c r="G249" s="2">
        <v>5</v>
      </c>
      <c r="H249" s="41">
        <v>10000</v>
      </c>
      <c r="I249" s="5">
        <v>211730205</v>
      </c>
      <c r="J249" s="2" t="s">
        <v>464</v>
      </c>
      <c r="K249" s="2"/>
      <c r="L249" s="4">
        <v>0.5</v>
      </c>
      <c r="M249" s="4">
        <v>0.5</v>
      </c>
      <c r="N249" s="74">
        <v>1</v>
      </c>
    </row>
    <row r="250" spans="1:14" ht="42" x14ac:dyDescent="0.25">
      <c r="A250" s="94"/>
      <c r="B250" s="95"/>
      <c r="C250" s="18" t="s">
        <v>505</v>
      </c>
      <c r="D250" s="2" t="s">
        <v>244</v>
      </c>
      <c r="E250" s="2" t="s">
        <v>244</v>
      </c>
      <c r="F250" s="2" t="s">
        <v>244</v>
      </c>
      <c r="G250" s="2">
        <v>5</v>
      </c>
      <c r="H250" s="43">
        <v>280000</v>
      </c>
      <c r="I250" s="2">
        <v>211730216</v>
      </c>
      <c r="J250" s="18" t="s">
        <v>237</v>
      </c>
      <c r="K250" s="4"/>
      <c r="L250" s="4">
        <v>0.5</v>
      </c>
      <c r="M250" s="4">
        <v>0.5</v>
      </c>
      <c r="N250" s="74">
        <v>1</v>
      </c>
    </row>
    <row r="251" spans="1:14" ht="42" x14ac:dyDescent="0.25">
      <c r="A251" s="94"/>
      <c r="B251" s="95"/>
      <c r="C251" s="18" t="s">
        <v>505</v>
      </c>
      <c r="D251" s="2" t="s">
        <v>245</v>
      </c>
      <c r="E251" s="2" t="s">
        <v>245</v>
      </c>
      <c r="F251" s="2" t="s">
        <v>245</v>
      </c>
      <c r="G251" s="2">
        <v>5</v>
      </c>
      <c r="H251" s="44">
        <f>809455.9-6000-15000+5000</f>
        <v>793455.9</v>
      </c>
      <c r="I251" s="2">
        <v>211730216</v>
      </c>
      <c r="J251" s="18" t="s">
        <v>237</v>
      </c>
      <c r="K251" s="4"/>
      <c r="L251" s="4">
        <v>0.5</v>
      </c>
      <c r="M251" s="4">
        <v>0.5</v>
      </c>
      <c r="N251" s="74">
        <v>1</v>
      </c>
    </row>
    <row r="252" spans="1:14" ht="42" x14ac:dyDescent="0.25">
      <c r="A252" s="94"/>
      <c r="B252" s="95"/>
      <c r="C252" s="18" t="s">
        <v>505</v>
      </c>
      <c r="D252" s="2" t="s">
        <v>16</v>
      </c>
      <c r="E252" s="2" t="s">
        <v>308</v>
      </c>
      <c r="F252" s="2" t="s">
        <v>208</v>
      </c>
      <c r="G252" s="2">
        <v>5</v>
      </c>
      <c r="H252" s="43">
        <v>6099.2</v>
      </c>
      <c r="I252" s="2">
        <v>211730255</v>
      </c>
      <c r="J252" s="18" t="s">
        <v>237</v>
      </c>
      <c r="K252" s="4"/>
      <c r="L252" s="4">
        <v>0.5</v>
      </c>
      <c r="M252" s="4">
        <v>0.5</v>
      </c>
      <c r="N252" s="74">
        <v>1</v>
      </c>
    </row>
    <row r="253" spans="1:14" ht="42" x14ac:dyDescent="0.25">
      <c r="A253" s="94"/>
      <c r="B253" s="95"/>
      <c r="C253" s="18" t="s">
        <v>505</v>
      </c>
      <c r="D253" s="2" t="s">
        <v>18</v>
      </c>
      <c r="E253" s="18" t="s">
        <v>298</v>
      </c>
      <c r="F253" s="2" t="s">
        <v>210</v>
      </c>
      <c r="G253" s="2">
        <v>5</v>
      </c>
      <c r="H253" s="43">
        <v>100</v>
      </c>
      <c r="I253" s="2">
        <v>211730301</v>
      </c>
      <c r="J253" s="18" t="s">
        <v>237</v>
      </c>
      <c r="K253" s="4"/>
      <c r="L253" s="4">
        <v>0.5</v>
      </c>
      <c r="M253" s="4">
        <v>0.5</v>
      </c>
      <c r="N253" s="74">
        <v>1</v>
      </c>
    </row>
    <row r="254" spans="1:14" ht="42" x14ac:dyDescent="0.25">
      <c r="A254" s="94"/>
      <c r="B254" s="95"/>
      <c r="C254" s="18" t="s">
        <v>505</v>
      </c>
      <c r="D254" s="2" t="s">
        <v>181</v>
      </c>
      <c r="E254" s="2" t="s">
        <v>299</v>
      </c>
      <c r="F254" s="2" t="s">
        <v>211</v>
      </c>
      <c r="G254" s="2">
        <v>5</v>
      </c>
      <c r="H254" s="43">
        <v>500</v>
      </c>
      <c r="I254" s="2">
        <v>211730303</v>
      </c>
      <c r="J254" s="18" t="s">
        <v>237</v>
      </c>
      <c r="K254" s="4"/>
      <c r="L254" s="4">
        <v>0.5</v>
      </c>
      <c r="M254" s="4">
        <v>0.5</v>
      </c>
      <c r="N254" s="74">
        <v>1</v>
      </c>
    </row>
    <row r="255" spans="1:14" ht="42" x14ac:dyDescent="0.25">
      <c r="A255" s="94"/>
      <c r="B255" s="95"/>
      <c r="C255" s="18" t="s">
        <v>505</v>
      </c>
      <c r="D255" s="2" t="s">
        <v>72</v>
      </c>
      <c r="E255" s="2" t="s">
        <v>306</v>
      </c>
      <c r="F255" s="2" t="s">
        <v>307</v>
      </c>
      <c r="G255" s="2">
        <v>5</v>
      </c>
      <c r="H255" s="43">
        <v>3000</v>
      </c>
      <c r="I255" s="18">
        <v>211730404</v>
      </c>
      <c r="J255" s="18" t="s">
        <v>237</v>
      </c>
      <c r="K255" s="18"/>
      <c r="L255" s="4">
        <v>0.5</v>
      </c>
      <c r="M255" s="4">
        <v>0.5</v>
      </c>
      <c r="N255" s="74">
        <v>1</v>
      </c>
    </row>
    <row r="256" spans="1:14" ht="42" x14ac:dyDescent="0.25">
      <c r="A256" s="94"/>
      <c r="B256" s="95"/>
      <c r="C256" s="18" t="s">
        <v>505</v>
      </c>
      <c r="D256" s="1" t="s">
        <v>19</v>
      </c>
      <c r="E256" s="1" t="s">
        <v>301</v>
      </c>
      <c r="F256" s="1" t="s">
        <v>20</v>
      </c>
      <c r="G256" s="2">
        <v>5</v>
      </c>
      <c r="H256" s="43">
        <v>2410</v>
      </c>
      <c r="I256" s="18">
        <v>211730405</v>
      </c>
      <c r="J256" s="18" t="s">
        <v>237</v>
      </c>
      <c r="K256" s="18"/>
      <c r="L256" s="4">
        <v>0.5</v>
      </c>
      <c r="M256" s="4">
        <v>0.5</v>
      </c>
      <c r="N256" s="74">
        <v>1</v>
      </c>
    </row>
    <row r="257" spans="1:14" ht="42" x14ac:dyDescent="0.25">
      <c r="A257" s="94"/>
      <c r="B257" s="95"/>
      <c r="C257" s="18" t="s">
        <v>505</v>
      </c>
      <c r="D257" s="18" t="s">
        <v>46</v>
      </c>
      <c r="E257" s="18" t="s">
        <v>46</v>
      </c>
      <c r="F257" s="18" t="s">
        <v>46</v>
      </c>
      <c r="G257" s="2">
        <v>5</v>
      </c>
      <c r="H257" s="43">
        <v>1400</v>
      </c>
      <c r="I257" s="18">
        <v>211730501</v>
      </c>
      <c r="J257" s="18" t="s">
        <v>237</v>
      </c>
      <c r="K257" s="18"/>
      <c r="L257" s="4">
        <v>0.5</v>
      </c>
      <c r="M257" s="4">
        <v>0.5</v>
      </c>
      <c r="N257" s="74">
        <v>1</v>
      </c>
    </row>
    <row r="258" spans="1:14" ht="42" x14ac:dyDescent="0.25">
      <c r="A258" s="94"/>
      <c r="B258" s="95"/>
      <c r="C258" s="18" t="s">
        <v>505</v>
      </c>
      <c r="D258" s="18" t="s">
        <v>352</v>
      </c>
      <c r="E258" s="18" t="s">
        <v>551</v>
      </c>
      <c r="F258" s="18" t="s">
        <v>337</v>
      </c>
      <c r="G258" s="2">
        <v>5</v>
      </c>
      <c r="H258" s="43">
        <v>1500</v>
      </c>
      <c r="I258" s="18">
        <v>211730405</v>
      </c>
      <c r="J258" s="18" t="s">
        <v>237</v>
      </c>
      <c r="K258" s="18"/>
      <c r="L258" s="4">
        <v>0.5</v>
      </c>
      <c r="M258" s="4">
        <v>0.5</v>
      </c>
      <c r="N258" s="74">
        <v>1</v>
      </c>
    </row>
    <row r="259" spans="1:14" ht="42" x14ac:dyDescent="0.25">
      <c r="A259" s="94"/>
      <c r="B259" s="95"/>
      <c r="C259" s="18" t="s">
        <v>505</v>
      </c>
      <c r="D259" s="18" t="s">
        <v>246</v>
      </c>
      <c r="E259" s="18" t="s">
        <v>246</v>
      </c>
      <c r="F259" s="18" t="s">
        <v>246</v>
      </c>
      <c r="G259" s="2">
        <v>5</v>
      </c>
      <c r="H259" s="43">
        <v>1500</v>
      </c>
      <c r="I259" s="18">
        <v>211730505</v>
      </c>
      <c r="J259" s="18" t="s">
        <v>237</v>
      </c>
      <c r="K259" s="18"/>
      <c r="L259" s="4">
        <v>0.5</v>
      </c>
      <c r="M259" s="4">
        <v>0.5</v>
      </c>
      <c r="N259" s="74">
        <v>1</v>
      </c>
    </row>
    <row r="260" spans="1:14" ht="42" x14ac:dyDescent="0.25">
      <c r="A260" s="94"/>
      <c r="B260" s="95"/>
      <c r="C260" s="18" t="s">
        <v>505</v>
      </c>
      <c r="D260" s="18" t="s">
        <v>247</v>
      </c>
      <c r="E260" s="18" t="s">
        <v>247</v>
      </c>
      <c r="F260" s="18" t="s">
        <v>247</v>
      </c>
      <c r="G260" s="2">
        <v>5</v>
      </c>
      <c r="H260" s="43">
        <v>13000</v>
      </c>
      <c r="I260" s="18">
        <v>211730601</v>
      </c>
      <c r="J260" s="18" t="s">
        <v>237</v>
      </c>
      <c r="K260" s="18"/>
      <c r="L260" s="4">
        <v>0.5</v>
      </c>
      <c r="M260" s="4">
        <v>0.5</v>
      </c>
      <c r="N260" s="74">
        <v>1</v>
      </c>
    </row>
    <row r="261" spans="1:14" ht="42" x14ac:dyDescent="0.25">
      <c r="A261" s="94"/>
      <c r="B261" s="95"/>
      <c r="C261" s="18" t="s">
        <v>505</v>
      </c>
      <c r="D261" s="18" t="s">
        <v>58</v>
      </c>
      <c r="E261" s="18" t="s">
        <v>90</v>
      </c>
      <c r="F261" s="18" t="s">
        <v>24</v>
      </c>
      <c r="G261" s="2">
        <v>5</v>
      </c>
      <c r="H261" s="43">
        <v>1000</v>
      </c>
      <c r="I261" s="18">
        <v>211730601</v>
      </c>
      <c r="J261" s="18" t="s">
        <v>237</v>
      </c>
      <c r="K261" s="18"/>
      <c r="L261" s="4">
        <v>0.5</v>
      </c>
      <c r="M261" s="4">
        <v>0.5</v>
      </c>
      <c r="N261" s="74">
        <v>1</v>
      </c>
    </row>
    <row r="262" spans="1:14" ht="42" x14ac:dyDescent="0.25">
      <c r="A262" s="94"/>
      <c r="B262" s="95"/>
      <c r="C262" s="18" t="s">
        <v>505</v>
      </c>
      <c r="D262" s="18" t="s">
        <v>240</v>
      </c>
      <c r="E262" s="18" t="s">
        <v>240</v>
      </c>
      <c r="F262" s="18" t="s">
        <v>240</v>
      </c>
      <c r="G262" s="2">
        <v>5</v>
      </c>
      <c r="H262" s="43">
        <v>17657.41</v>
      </c>
      <c r="I262" s="18">
        <v>211730612</v>
      </c>
      <c r="J262" s="18" t="s">
        <v>237</v>
      </c>
      <c r="K262" s="18"/>
      <c r="L262" s="4">
        <v>0.5</v>
      </c>
      <c r="M262" s="4">
        <v>0.5</v>
      </c>
      <c r="N262" s="74">
        <v>1</v>
      </c>
    </row>
    <row r="263" spans="1:14" ht="42" x14ac:dyDescent="0.25">
      <c r="A263" s="94"/>
      <c r="B263" s="95"/>
      <c r="C263" s="18" t="s">
        <v>505</v>
      </c>
      <c r="D263" s="18" t="s">
        <v>115</v>
      </c>
      <c r="E263" s="18" t="s">
        <v>115</v>
      </c>
      <c r="F263" s="2" t="s">
        <v>75</v>
      </c>
      <c r="G263" s="2">
        <v>5</v>
      </c>
      <c r="H263" s="43">
        <f>7000+3005</f>
        <v>10005</v>
      </c>
      <c r="I263" s="18">
        <v>211730802</v>
      </c>
      <c r="J263" s="18" t="s">
        <v>237</v>
      </c>
      <c r="K263" s="18"/>
      <c r="L263" s="4">
        <v>0.5</v>
      </c>
      <c r="M263" s="4">
        <v>0.5</v>
      </c>
      <c r="N263" s="74">
        <v>1</v>
      </c>
    </row>
    <row r="264" spans="1:14" ht="42" x14ac:dyDescent="0.25">
      <c r="A264" s="94"/>
      <c r="B264" s="95"/>
      <c r="C264" s="18" t="s">
        <v>505</v>
      </c>
      <c r="D264" s="18" t="s">
        <v>29</v>
      </c>
      <c r="E264" s="2" t="s">
        <v>308</v>
      </c>
      <c r="F264" s="2" t="s">
        <v>215</v>
      </c>
      <c r="G264" s="2">
        <v>5</v>
      </c>
      <c r="H264" s="43">
        <v>2000</v>
      </c>
      <c r="I264" s="18">
        <v>211730803</v>
      </c>
      <c r="J264" s="18" t="s">
        <v>237</v>
      </c>
      <c r="K264" s="18"/>
      <c r="L264" s="4">
        <v>0.5</v>
      </c>
      <c r="M264" s="4">
        <v>0.5</v>
      </c>
      <c r="N264" s="74">
        <v>1</v>
      </c>
    </row>
    <row r="265" spans="1:14" ht="42" x14ac:dyDescent="0.25">
      <c r="A265" s="94"/>
      <c r="B265" s="95"/>
      <c r="C265" s="18" t="s">
        <v>505</v>
      </c>
      <c r="D265" s="1" t="s">
        <v>30</v>
      </c>
      <c r="E265" s="18" t="s">
        <v>304</v>
      </c>
      <c r="F265" s="2" t="s">
        <v>218</v>
      </c>
      <c r="G265" s="2">
        <v>5</v>
      </c>
      <c r="H265" s="43">
        <v>6500</v>
      </c>
      <c r="I265" s="18">
        <v>211730804</v>
      </c>
      <c r="J265" s="18" t="s">
        <v>237</v>
      </c>
      <c r="K265" s="18"/>
      <c r="L265" s="4">
        <v>0.5</v>
      </c>
      <c r="M265" s="4">
        <v>0.5</v>
      </c>
      <c r="N265" s="74">
        <v>1</v>
      </c>
    </row>
    <row r="266" spans="1:14" ht="42" x14ac:dyDescent="0.25">
      <c r="A266" s="94"/>
      <c r="B266" s="95"/>
      <c r="C266" s="18" t="s">
        <v>505</v>
      </c>
      <c r="D266" s="2" t="s">
        <v>78</v>
      </c>
      <c r="E266" s="18" t="s">
        <v>491</v>
      </c>
      <c r="F266" s="1" t="s">
        <v>305</v>
      </c>
      <c r="G266" s="2">
        <v>5</v>
      </c>
      <c r="H266" s="43">
        <v>4500</v>
      </c>
      <c r="I266" s="18">
        <v>211730807</v>
      </c>
      <c r="J266" s="18" t="s">
        <v>237</v>
      </c>
      <c r="K266" s="18"/>
      <c r="L266" s="4">
        <v>0.5</v>
      </c>
      <c r="M266" s="4">
        <v>0.5</v>
      </c>
      <c r="N266" s="74">
        <v>1</v>
      </c>
    </row>
    <row r="267" spans="1:14" ht="42" x14ac:dyDescent="0.25">
      <c r="A267" s="94"/>
      <c r="B267" s="95"/>
      <c r="C267" s="18" t="s">
        <v>505</v>
      </c>
      <c r="D267" s="18" t="s">
        <v>239</v>
      </c>
      <c r="E267" s="18" t="s">
        <v>239</v>
      </c>
      <c r="F267" s="18" t="s">
        <v>239</v>
      </c>
      <c r="G267" s="2">
        <v>5</v>
      </c>
      <c r="H267" s="43">
        <v>7000</v>
      </c>
      <c r="I267" s="18">
        <v>211730812</v>
      </c>
      <c r="J267" s="18" t="s">
        <v>237</v>
      </c>
      <c r="K267" s="18"/>
      <c r="L267" s="4">
        <v>0.5</v>
      </c>
      <c r="M267" s="4">
        <v>0.5</v>
      </c>
      <c r="N267" s="74">
        <v>1</v>
      </c>
    </row>
    <row r="268" spans="1:14" ht="42" x14ac:dyDescent="0.25">
      <c r="A268" s="94"/>
      <c r="B268" s="95"/>
      <c r="C268" s="18" t="s">
        <v>505</v>
      </c>
      <c r="D268" s="1" t="s">
        <v>35</v>
      </c>
      <c r="E268" s="18" t="s">
        <v>492</v>
      </c>
      <c r="F268" s="2" t="s">
        <v>215</v>
      </c>
      <c r="G268" s="2">
        <v>5</v>
      </c>
      <c r="H268" s="43">
        <v>3759.41</v>
      </c>
      <c r="I268" s="18">
        <v>211730813</v>
      </c>
      <c r="J268" s="18" t="s">
        <v>237</v>
      </c>
      <c r="K268" s="18"/>
      <c r="L268" s="4">
        <v>0.5</v>
      </c>
      <c r="M268" s="4">
        <v>0.5</v>
      </c>
      <c r="N268" s="74">
        <v>1</v>
      </c>
    </row>
    <row r="269" spans="1:14" ht="42" x14ac:dyDescent="0.25">
      <c r="A269" s="94"/>
      <c r="B269" s="95"/>
      <c r="C269" s="18" t="s">
        <v>505</v>
      </c>
      <c r="D269" s="18" t="s">
        <v>196</v>
      </c>
      <c r="E269" s="18" t="s">
        <v>196</v>
      </c>
      <c r="F269" s="18" t="s">
        <v>196</v>
      </c>
      <c r="G269" s="2">
        <v>5</v>
      </c>
      <c r="H269" s="43">
        <v>4410</v>
      </c>
      <c r="I269" s="18">
        <v>211750501</v>
      </c>
      <c r="J269" s="18" t="s">
        <v>237</v>
      </c>
      <c r="K269" s="18"/>
      <c r="L269" s="4">
        <v>0.5</v>
      </c>
      <c r="M269" s="4">
        <v>0.5</v>
      </c>
      <c r="N269" s="74">
        <v>1</v>
      </c>
    </row>
    <row r="270" spans="1:14" ht="42" x14ac:dyDescent="0.25">
      <c r="A270" s="94"/>
      <c r="B270" s="95"/>
      <c r="C270" s="18" t="s">
        <v>505</v>
      </c>
      <c r="D270" s="18" t="s">
        <v>238</v>
      </c>
      <c r="E270" s="18" t="s">
        <v>238</v>
      </c>
      <c r="F270" s="18" t="s">
        <v>238</v>
      </c>
      <c r="G270" s="2">
        <v>5</v>
      </c>
      <c r="H270" s="43">
        <v>15000</v>
      </c>
      <c r="I270" s="18">
        <v>211780204</v>
      </c>
      <c r="J270" s="18" t="s">
        <v>237</v>
      </c>
      <c r="K270" s="18"/>
      <c r="L270" s="4">
        <v>0.5</v>
      </c>
      <c r="M270" s="4">
        <v>0.5</v>
      </c>
      <c r="N270" s="74">
        <v>1</v>
      </c>
    </row>
    <row r="271" spans="1:14" ht="42" x14ac:dyDescent="0.25">
      <c r="A271" s="94"/>
      <c r="B271" s="95"/>
      <c r="C271" s="18" t="s">
        <v>505</v>
      </c>
      <c r="D271" s="1" t="s">
        <v>43</v>
      </c>
      <c r="E271" s="2" t="s">
        <v>309</v>
      </c>
      <c r="F271" s="2" t="s">
        <v>224</v>
      </c>
      <c r="G271" s="2">
        <v>5</v>
      </c>
      <c r="H271" s="43">
        <v>3000</v>
      </c>
      <c r="I271" s="18">
        <v>211840103</v>
      </c>
      <c r="J271" s="18" t="s">
        <v>237</v>
      </c>
      <c r="K271" s="18"/>
      <c r="L271" s="4">
        <v>0.5</v>
      </c>
      <c r="M271" s="4">
        <v>0.5</v>
      </c>
      <c r="N271" s="74">
        <v>1</v>
      </c>
    </row>
    <row r="272" spans="1:14" ht="42" x14ac:dyDescent="0.25">
      <c r="A272" s="94"/>
      <c r="B272" s="95"/>
      <c r="C272" s="18" t="s">
        <v>505</v>
      </c>
      <c r="D272" s="2" t="s">
        <v>72</v>
      </c>
      <c r="E272" s="2" t="s">
        <v>306</v>
      </c>
      <c r="F272" s="2" t="s">
        <v>307</v>
      </c>
      <c r="G272" s="2">
        <v>5</v>
      </c>
      <c r="H272" s="43">
        <v>4000</v>
      </c>
      <c r="I272" s="18">
        <v>211840104</v>
      </c>
      <c r="J272" s="18" t="s">
        <v>237</v>
      </c>
      <c r="K272" s="18"/>
      <c r="L272" s="4">
        <v>0.5</v>
      </c>
      <c r="M272" s="4">
        <v>0.5</v>
      </c>
      <c r="N272" s="74">
        <v>1</v>
      </c>
    </row>
    <row r="273" spans="1:14" ht="42" x14ac:dyDescent="0.25">
      <c r="A273" s="94"/>
      <c r="B273" s="95"/>
      <c r="C273" s="18" t="s">
        <v>505</v>
      </c>
      <c r="D273" s="18" t="s">
        <v>45</v>
      </c>
      <c r="E273" s="18" t="s">
        <v>45</v>
      </c>
      <c r="F273" s="18" t="s">
        <v>45</v>
      </c>
      <c r="G273" s="2">
        <v>5</v>
      </c>
      <c r="H273" s="43">
        <v>5000</v>
      </c>
      <c r="I273" s="18">
        <v>211840107</v>
      </c>
      <c r="J273" s="18" t="s">
        <v>237</v>
      </c>
      <c r="K273" s="18"/>
      <c r="L273" s="4">
        <v>0.5</v>
      </c>
      <c r="M273" s="4">
        <v>0.5</v>
      </c>
      <c r="N273" s="74">
        <v>1</v>
      </c>
    </row>
    <row r="274" spans="1:14" ht="42" x14ac:dyDescent="0.25">
      <c r="A274" s="94"/>
      <c r="B274" s="95"/>
      <c r="C274" s="12" t="s">
        <v>505</v>
      </c>
      <c r="D274" s="101" t="s">
        <v>249</v>
      </c>
      <c r="E274" s="101"/>
      <c r="F274" s="101"/>
      <c r="G274" s="7"/>
      <c r="H274" s="45">
        <f>+SUM(H227:H273)</f>
        <v>1457371.5299999998</v>
      </c>
      <c r="I274" s="12"/>
      <c r="J274" s="12"/>
      <c r="K274" s="12"/>
      <c r="L274" s="10"/>
      <c r="M274" s="10"/>
      <c r="N274" s="75"/>
    </row>
    <row r="275" spans="1:14" ht="22.5" customHeight="1" x14ac:dyDescent="0.25">
      <c r="A275" s="94"/>
      <c r="B275" s="95"/>
      <c r="C275" s="97" t="s">
        <v>319</v>
      </c>
      <c r="D275" s="97"/>
      <c r="E275" s="97"/>
      <c r="F275" s="97"/>
      <c r="G275" s="12"/>
      <c r="H275" s="89">
        <f>H226+H274</f>
        <v>1938248.2699999998</v>
      </c>
      <c r="I275" s="12"/>
      <c r="J275" s="12"/>
      <c r="K275" s="12"/>
      <c r="L275" s="12"/>
      <c r="M275" s="12"/>
      <c r="N275" s="91"/>
    </row>
    <row r="276" spans="1:14" ht="21" x14ac:dyDescent="0.25">
      <c r="A276" s="94"/>
      <c r="B276" s="95" t="s">
        <v>513</v>
      </c>
      <c r="C276" s="2" t="s">
        <v>173</v>
      </c>
      <c r="D276" s="2" t="s">
        <v>121</v>
      </c>
      <c r="E276" s="2" t="s">
        <v>121</v>
      </c>
      <c r="F276" s="2" t="s">
        <v>135</v>
      </c>
      <c r="G276" s="1">
        <v>5</v>
      </c>
      <c r="H276" s="43">
        <v>56797.87</v>
      </c>
      <c r="I276" s="2">
        <v>212710105</v>
      </c>
      <c r="J276" s="2" t="s">
        <v>173</v>
      </c>
      <c r="K276" s="18"/>
      <c r="L276" s="4">
        <v>0.5</v>
      </c>
      <c r="M276" s="4">
        <v>0.5</v>
      </c>
      <c r="N276" s="74">
        <v>1</v>
      </c>
    </row>
    <row r="277" spans="1:14" ht="20.399999999999999" customHeight="1" x14ac:dyDescent="0.25">
      <c r="A277" s="94"/>
      <c r="B277" s="95"/>
      <c r="C277" s="2" t="s">
        <v>173</v>
      </c>
      <c r="D277" s="2" t="s">
        <v>122</v>
      </c>
      <c r="E277" s="2" t="s">
        <v>122</v>
      </c>
      <c r="F277" s="95" t="s">
        <v>514</v>
      </c>
      <c r="G277" s="1">
        <v>5</v>
      </c>
      <c r="H277" s="43">
        <v>12890.23</v>
      </c>
      <c r="I277" s="2">
        <v>212710106</v>
      </c>
      <c r="J277" s="2" t="s">
        <v>173</v>
      </c>
      <c r="K277" s="18"/>
      <c r="L277" s="4">
        <v>0.5</v>
      </c>
      <c r="M277" s="4">
        <v>0.5</v>
      </c>
      <c r="N277" s="74">
        <v>1</v>
      </c>
    </row>
    <row r="278" spans="1:14" ht="20.399999999999999" customHeight="1" x14ac:dyDescent="0.25">
      <c r="A278" s="94"/>
      <c r="B278" s="95"/>
      <c r="C278" s="2" t="s">
        <v>173</v>
      </c>
      <c r="D278" s="2" t="s">
        <v>127</v>
      </c>
      <c r="E278" s="2" t="s">
        <v>295</v>
      </c>
      <c r="F278" s="95"/>
      <c r="G278" s="1">
        <v>5</v>
      </c>
      <c r="H278" s="43">
        <v>7951.2</v>
      </c>
      <c r="I278" s="2">
        <v>212710801</v>
      </c>
      <c r="J278" s="2" t="s">
        <v>173</v>
      </c>
      <c r="K278" s="18"/>
      <c r="L278" s="4">
        <v>0.5</v>
      </c>
      <c r="M278" s="4">
        <v>0.5</v>
      </c>
      <c r="N278" s="74">
        <v>1</v>
      </c>
    </row>
    <row r="279" spans="1:14" ht="20.399999999999999" customHeight="1" x14ac:dyDescent="0.25">
      <c r="A279" s="94"/>
      <c r="B279" s="95"/>
      <c r="C279" s="2" t="s">
        <v>173</v>
      </c>
      <c r="D279" s="2" t="s">
        <v>128</v>
      </c>
      <c r="E279" s="2" t="s">
        <v>295</v>
      </c>
      <c r="F279" s="2" t="s">
        <v>295</v>
      </c>
      <c r="G279" s="1">
        <v>5</v>
      </c>
      <c r="H279" s="24">
        <v>5694.68</v>
      </c>
      <c r="I279" s="2">
        <v>212710602</v>
      </c>
      <c r="J279" s="2" t="s">
        <v>173</v>
      </c>
      <c r="K279" s="18"/>
      <c r="L279" s="4">
        <v>0.5</v>
      </c>
      <c r="M279" s="4">
        <v>0.5</v>
      </c>
      <c r="N279" s="74">
        <v>1</v>
      </c>
    </row>
    <row r="280" spans="1:14" ht="20.399999999999999" customHeight="1" x14ac:dyDescent="0.25">
      <c r="A280" s="94"/>
      <c r="B280" s="95"/>
      <c r="C280" s="2" t="s">
        <v>173</v>
      </c>
      <c r="D280" s="2" t="s">
        <v>123</v>
      </c>
      <c r="E280" s="2" t="s">
        <v>295</v>
      </c>
      <c r="F280" s="2" t="s">
        <v>487</v>
      </c>
      <c r="G280" s="1">
        <v>5</v>
      </c>
      <c r="H280" s="43">
        <v>5648.33</v>
      </c>
      <c r="I280" s="2">
        <v>212710203</v>
      </c>
      <c r="J280" s="2" t="s">
        <v>173</v>
      </c>
      <c r="K280" s="18"/>
      <c r="L280" s="4">
        <v>0.5</v>
      </c>
      <c r="M280" s="4">
        <v>0.5</v>
      </c>
      <c r="N280" s="74">
        <v>1</v>
      </c>
    </row>
    <row r="281" spans="1:14" ht="20.399999999999999" customHeight="1" x14ac:dyDescent="0.25">
      <c r="A281" s="94"/>
      <c r="B281" s="95"/>
      <c r="C281" s="2" t="s">
        <v>173</v>
      </c>
      <c r="D281" s="2" t="s">
        <v>124</v>
      </c>
      <c r="E281" s="2" t="s">
        <v>295</v>
      </c>
      <c r="F281" s="2" t="s">
        <v>487</v>
      </c>
      <c r="G281" s="1">
        <v>5</v>
      </c>
      <c r="H281" s="43">
        <f>2272.5+200</f>
        <v>2472.5</v>
      </c>
      <c r="I281" s="2">
        <v>212710204</v>
      </c>
      <c r="J281" s="2" t="s">
        <v>173</v>
      </c>
      <c r="K281" s="18"/>
      <c r="L281" s="4">
        <v>0.5</v>
      </c>
      <c r="M281" s="4">
        <v>0.5</v>
      </c>
      <c r="N281" s="74">
        <v>1</v>
      </c>
    </row>
    <row r="282" spans="1:14" ht="20.399999999999999" customHeight="1" x14ac:dyDescent="0.25">
      <c r="A282" s="94"/>
      <c r="B282" s="95"/>
      <c r="C282" s="2" t="s">
        <v>173</v>
      </c>
      <c r="D282" s="1" t="s">
        <v>125</v>
      </c>
      <c r="E282" s="18" t="s">
        <v>296</v>
      </c>
      <c r="F282" s="18" t="s">
        <v>296</v>
      </c>
      <c r="G282" s="1">
        <v>5</v>
      </c>
      <c r="H282" s="24">
        <v>122.65</v>
      </c>
      <c r="I282" s="2">
        <v>212710509</v>
      </c>
      <c r="J282" s="2" t="s">
        <v>173</v>
      </c>
      <c r="K282" s="18"/>
      <c r="L282" s="4">
        <v>0.5</v>
      </c>
      <c r="M282" s="4">
        <v>0.5</v>
      </c>
      <c r="N282" s="74">
        <v>1</v>
      </c>
    </row>
    <row r="283" spans="1:14" ht="20.399999999999999" customHeight="1" x14ac:dyDescent="0.25">
      <c r="A283" s="94"/>
      <c r="B283" s="95"/>
      <c r="C283" s="2" t="s">
        <v>173</v>
      </c>
      <c r="D283" s="1" t="s">
        <v>105</v>
      </c>
      <c r="E283" s="18" t="s">
        <v>355</v>
      </c>
      <c r="F283" s="18" t="s">
        <v>355</v>
      </c>
      <c r="G283" s="1">
        <v>5</v>
      </c>
      <c r="H283" s="24">
        <v>13441.32</v>
      </c>
      <c r="I283" s="2">
        <v>212530606</v>
      </c>
      <c r="J283" s="2" t="s">
        <v>173</v>
      </c>
      <c r="K283" s="18"/>
      <c r="L283" s="4">
        <v>0.5</v>
      </c>
      <c r="M283" s="4">
        <v>0.5</v>
      </c>
      <c r="N283" s="74">
        <v>1</v>
      </c>
    </row>
    <row r="284" spans="1:14" ht="31.5" x14ac:dyDescent="0.25">
      <c r="A284" s="94"/>
      <c r="B284" s="95"/>
      <c r="C284" s="2" t="s">
        <v>173</v>
      </c>
      <c r="D284" s="1" t="s">
        <v>133</v>
      </c>
      <c r="E284" s="2" t="s">
        <v>140</v>
      </c>
      <c r="F284" s="2" t="s">
        <v>489</v>
      </c>
      <c r="G284" s="1">
        <v>5</v>
      </c>
      <c r="H284" s="24">
        <v>0</v>
      </c>
      <c r="I284" s="2">
        <v>212710512</v>
      </c>
      <c r="J284" s="2" t="s">
        <v>173</v>
      </c>
      <c r="K284" s="18"/>
      <c r="L284" s="4">
        <v>0.5</v>
      </c>
      <c r="M284" s="4">
        <v>0.5</v>
      </c>
      <c r="N284" s="74">
        <v>1</v>
      </c>
    </row>
    <row r="285" spans="1:14" ht="31.5" x14ac:dyDescent="0.25">
      <c r="A285" s="94"/>
      <c r="B285" s="95"/>
      <c r="C285" s="2" t="s">
        <v>173</v>
      </c>
      <c r="D285" s="1" t="s">
        <v>58</v>
      </c>
      <c r="E285" s="2" t="s">
        <v>90</v>
      </c>
      <c r="F285" s="2" t="s">
        <v>24</v>
      </c>
      <c r="G285" s="1">
        <v>5</v>
      </c>
      <c r="H285" s="24">
        <v>1000</v>
      </c>
      <c r="I285" s="2">
        <v>212730612</v>
      </c>
      <c r="J285" s="2" t="s">
        <v>173</v>
      </c>
      <c r="K285" s="18"/>
      <c r="L285" s="4">
        <v>0.5</v>
      </c>
      <c r="M285" s="4">
        <v>0.5</v>
      </c>
      <c r="N285" s="74">
        <v>1</v>
      </c>
    </row>
    <row r="286" spans="1:14" ht="42" x14ac:dyDescent="0.25">
      <c r="A286" s="94"/>
      <c r="B286" s="95"/>
      <c r="C286" s="2" t="s">
        <v>173</v>
      </c>
      <c r="D286" s="2" t="s">
        <v>12</v>
      </c>
      <c r="E286" s="2" t="s">
        <v>180</v>
      </c>
      <c r="F286" s="2" t="s">
        <v>13</v>
      </c>
      <c r="G286" s="1">
        <v>5</v>
      </c>
      <c r="H286" s="43">
        <v>1979.73</v>
      </c>
      <c r="I286" s="2">
        <v>212710707</v>
      </c>
      <c r="J286" s="2" t="s">
        <v>173</v>
      </c>
      <c r="K286" s="18"/>
      <c r="L286" s="4">
        <v>0.5</v>
      </c>
      <c r="M286" s="4">
        <v>0.5</v>
      </c>
      <c r="N286" s="74">
        <v>1</v>
      </c>
    </row>
    <row r="287" spans="1:14" ht="21" x14ac:dyDescent="0.25">
      <c r="A287" s="94"/>
      <c r="B287" s="95"/>
      <c r="C287" s="12" t="s">
        <v>173</v>
      </c>
      <c r="D287" s="97" t="s">
        <v>248</v>
      </c>
      <c r="E287" s="97"/>
      <c r="F287" s="97"/>
      <c r="G287" s="23"/>
      <c r="H287" s="45">
        <f>+SUM(H276:H286)</f>
        <v>107998.51</v>
      </c>
      <c r="I287" s="12"/>
      <c r="J287" s="12"/>
      <c r="K287" s="14"/>
      <c r="L287" s="14"/>
      <c r="M287" s="14"/>
      <c r="N287" s="76"/>
    </row>
    <row r="288" spans="1:14" ht="52.5" x14ac:dyDescent="0.25">
      <c r="A288" s="94"/>
      <c r="B288" s="95"/>
      <c r="C288" s="2" t="s">
        <v>173</v>
      </c>
      <c r="D288" s="1" t="s">
        <v>15</v>
      </c>
      <c r="E288" s="1" t="s">
        <v>297</v>
      </c>
      <c r="F288" s="2" t="s">
        <v>172</v>
      </c>
      <c r="G288" s="1">
        <v>5</v>
      </c>
      <c r="H288" s="24">
        <v>47065.73</v>
      </c>
      <c r="I288" s="2">
        <v>212730207</v>
      </c>
      <c r="J288" s="2" t="s">
        <v>173</v>
      </c>
      <c r="K288" s="18"/>
      <c r="L288" s="4">
        <v>0.5</v>
      </c>
      <c r="M288" s="4">
        <v>0.5</v>
      </c>
      <c r="N288" s="74">
        <v>1</v>
      </c>
    </row>
    <row r="289" spans="1:14" ht="31.5" x14ac:dyDescent="0.25">
      <c r="A289" s="94"/>
      <c r="B289" s="95"/>
      <c r="C289" s="2" t="s">
        <v>173</v>
      </c>
      <c r="D289" s="1" t="s">
        <v>356</v>
      </c>
      <c r="E289" s="1" t="s">
        <v>357</v>
      </c>
      <c r="F289" s="2" t="s">
        <v>337</v>
      </c>
      <c r="G289" s="1">
        <v>5</v>
      </c>
      <c r="H289" s="24">
        <v>8170</v>
      </c>
      <c r="I289" s="2">
        <v>212730221</v>
      </c>
      <c r="J289" s="2" t="s">
        <v>173</v>
      </c>
      <c r="K289" s="18"/>
      <c r="L289" s="4">
        <v>0.5</v>
      </c>
      <c r="M289" s="4">
        <v>0.5</v>
      </c>
      <c r="N289" s="74">
        <v>1</v>
      </c>
    </row>
    <row r="290" spans="1:14" ht="21" x14ac:dyDescent="0.25">
      <c r="A290" s="94"/>
      <c r="B290" s="95"/>
      <c r="C290" s="2" t="s">
        <v>173</v>
      </c>
      <c r="D290" s="3" t="s">
        <v>66</v>
      </c>
      <c r="E290" s="2" t="s">
        <v>490</v>
      </c>
      <c r="F290" s="2" t="s">
        <v>490</v>
      </c>
      <c r="G290" s="1">
        <v>5</v>
      </c>
      <c r="H290" s="24">
        <v>18646.87</v>
      </c>
      <c r="I290" s="2">
        <v>212730204</v>
      </c>
      <c r="J290" s="2" t="s">
        <v>174</v>
      </c>
      <c r="K290" s="18"/>
      <c r="L290" s="4">
        <v>0.5</v>
      </c>
      <c r="M290" s="4">
        <v>0.5</v>
      </c>
      <c r="N290" s="74">
        <v>1</v>
      </c>
    </row>
    <row r="291" spans="1:14" ht="31.5" x14ac:dyDescent="0.25">
      <c r="A291" s="94"/>
      <c r="B291" s="95"/>
      <c r="C291" s="2" t="s">
        <v>173</v>
      </c>
      <c r="D291" s="2" t="s">
        <v>109</v>
      </c>
      <c r="E291" s="2" t="s">
        <v>515</v>
      </c>
      <c r="F291" s="2" t="s">
        <v>516</v>
      </c>
      <c r="G291" s="1">
        <v>5</v>
      </c>
      <c r="H291" s="24">
        <f>1000+428.5</f>
        <v>1428.5</v>
      </c>
      <c r="I291" s="2">
        <v>212730802</v>
      </c>
      <c r="J291" s="2" t="s">
        <v>88</v>
      </c>
      <c r="K291" s="18"/>
      <c r="L291" s="4">
        <v>0.5</v>
      </c>
      <c r="M291" s="4">
        <v>0.5</v>
      </c>
      <c r="N291" s="74">
        <v>1</v>
      </c>
    </row>
    <row r="292" spans="1:14" ht="20.399999999999999" customHeight="1" x14ac:dyDescent="0.25">
      <c r="A292" s="94"/>
      <c r="B292" s="95"/>
      <c r="C292" s="2" t="s">
        <v>173</v>
      </c>
      <c r="D292" s="1" t="s">
        <v>30</v>
      </c>
      <c r="E292" s="2" t="s">
        <v>175</v>
      </c>
      <c r="F292" s="2" t="s">
        <v>516</v>
      </c>
      <c r="G292" s="1">
        <v>5</v>
      </c>
      <c r="H292" s="24">
        <f>4454-428.5-200</f>
        <v>3825.5</v>
      </c>
      <c r="I292" s="2">
        <v>212730804</v>
      </c>
      <c r="J292" s="2" t="s">
        <v>173</v>
      </c>
      <c r="K292" s="18"/>
      <c r="L292" s="4">
        <v>0.5</v>
      </c>
      <c r="M292" s="4">
        <v>0.5</v>
      </c>
      <c r="N292" s="74">
        <v>1</v>
      </c>
    </row>
    <row r="293" spans="1:14" ht="31.5" x14ac:dyDescent="0.25">
      <c r="A293" s="94"/>
      <c r="B293" s="95"/>
      <c r="C293" s="2" t="s">
        <v>173</v>
      </c>
      <c r="D293" s="2" t="s">
        <v>176</v>
      </c>
      <c r="E293" s="2" t="s">
        <v>176</v>
      </c>
      <c r="F293" s="2" t="s">
        <v>516</v>
      </c>
      <c r="G293" s="1">
        <v>5</v>
      </c>
      <c r="H293" s="24">
        <v>1355</v>
      </c>
      <c r="I293" s="2">
        <v>212730907</v>
      </c>
      <c r="J293" s="2" t="s">
        <v>173</v>
      </c>
      <c r="K293" s="18"/>
      <c r="L293" s="4">
        <v>0.5</v>
      </c>
      <c r="M293" s="4">
        <v>0.5</v>
      </c>
      <c r="N293" s="74">
        <v>1</v>
      </c>
    </row>
    <row r="294" spans="1:14" ht="20.399999999999999" customHeight="1" x14ac:dyDescent="0.25">
      <c r="A294" s="94"/>
      <c r="B294" s="95"/>
      <c r="C294" s="2" t="s">
        <v>173</v>
      </c>
      <c r="D294" s="1" t="s">
        <v>35</v>
      </c>
      <c r="E294" s="2" t="s">
        <v>177</v>
      </c>
      <c r="F294" s="2" t="s">
        <v>516</v>
      </c>
      <c r="G294" s="1">
        <v>5</v>
      </c>
      <c r="H294" s="24">
        <v>5829.6</v>
      </c>
      <c r="I294" s="2">
        <v>212730813</v>
      </c>
      <c r="J294" s="2" t="s">
        <v>173</v>
      </c>
      <c r="K294" s="18"/>
      <c r="L294" s="4">
        <v>0.5</v>
      </c>
      <c r="M294" s="4">
        <v>0.5</v>
      </c>
      <c r="N294" s="74">
        <v>1</v>
      </c>
    </row>
    <row r="295" spans="1:14" ht="31.5" x14ac:dyDescent="0.25">
      <c r="A295" s="94"/>
      <c r="B295" s="95"/>
      <c r="C295" s="2" t="s">
        <v>173</v>
      </c>
      <c r="D295" s="2" t="s">
        <v>178</v>
      </c>
      <c r="E295" s="2" t="s">
        <v>178</v>
      </c>
      <c r="F295" s="2" t="s">
        <v>516</v>
      </c>
      <c r="G295" s="1">
        <v>5</v>
      </c>
      <c r="H295" s="24">
        <v>500</v>
      </c>
      <c r="I295" s="2">
        <v>212730824</v>
      </c>
      <c r="J295" s="2" t="s">
        <v>173</v>
      </c>
      <c r="K295" s="18"/>
      <c r="L295" s="4">
        <v>0.5</v>
      </c>
      <c r="M295" s="4">
        <v>0.5</v>
      </c>
      <c r="N295" s="74">
        <v>1</v>
      </c>
    </row>
    <row r="296" spans="1:14" ht="31.5" x14ac:dyDescent="0.25">
      <c r="A296" s="94"/>
      <c r="B296" s="95"/>
      <c r="C296" s="2" t="s">
        <v>173</v>
      </c>
      <c r="D296" s="2" t="s">
        <v>517</v>
      </c>
      <c r="E296" s="2" t="s">
        <v>517</v>
      </c>
      <c r="F296" s="2" t="s">
        <v>516</v>
      </c>
      <c r="G296" s="1">
        <v>5</v>
      </c>
      <c r="H296" s="24">
        <v>7000</v>
      </c>
      <c r="I296" s="8" t="s">
        <v>482</v>
      </c>
      <c r="J296" s="2" t="s">
        <v>173</v>
      </c>
      <c r="K296" s="18"/>
      <c r="L296" s="4">
        <v>0.5</v>
      </c>
      <c r="M296" s="4">
        <v>0.5</v>
      </c>
      <c r="N296" s="74">
        <v>1</v>
      </c>
    </row>
    <row r="297" spans="1:14" ht="20.399999999999999" customHeight="1" x14ac:dyDescent="0.25">
      <c r="A297" s="94"/>
      <c r="B297" s="95"/>
      <c r="C297" s="2" t="s">
        <v>173</v>
      </c>
      <c r="D297" s="2" t="s">
        <v>72</v>
      </c>
      <c r="E297" s="2" t="s">
        <v>306</v>
      </c>
      <c r="F297" s="2" t="s">
        <v>307</v>
      </c>
      <c r="G297" s="1">
        <v>5</v>
      </c>
      <c r="H297" s="24">
        <f>19305+9500</f>
        <v>28805</v>
      </c>
      <c r="I297" s="8" t="s">
        <v>483</v>
      </c>
      <c r="J297" s="2" t="s">
        <v>173</v>
      </c>
      <c r="K297" s="18"/>
      <c r="L297" s="4">
        <v>0.5</v>
      </c>
      <c r="M297" s="4">
        <v>0.5</v>
      </c>
      <c r="N297" s="74">
        <v>1</v>
      </c>
    </row>
    <row r="298" spans="1:14" ht="25.5" customHeight="1" x14ac:dyDescent="0.25">
      <c r="A298" s="94"/>
      <c r="B298" s="95"/>
      <c r="C298" s="12" t="s">
        <v>173</v>
      </c>
      <c r="D298" s="97" t="s">
        <v>249</v>
      </c>
      <c r="E298" s="97"/>
      <c r="F298" s="97"/>
      <c r="G298" s="23"/>
      <c r="H298" s="40">
        <f>+SUM(H288:H297)</f>
        <v>122626.20000000001</v>
      </c>
      <c r="I298" s="12"/>
      <c r="J298" s="12"/>
      <c r="K298" s="14"/>
      <c r="L298" s="14"/>
      <c r="M298" s="14"/>
      <c r="N298" s="76"/>
    </row>
    <row r="299" spans="1:14" s="47" customFormat="1" ht="24" customHeight="1" x14ac:dyDescent="0.25">
      <c r="A299" s="94"/>
      <c r="B299" s="95"/>
      <c r="C299" s="96" t="s">
        <v>319</v>
      </c>
      <c r="D299" s="96"/>
      <c r="E299" s="96"/>
      <c r="F299" s="96"/>
      <c r="G299" s="88"/>
      <c r="H299" s="89">
        <f>H287+H298</f>
        <v>230624.71000000002</v>
      </c>
      <c r="I299" s="88"/>
      <c r="J299" s="88"/>
      <c r="K299" s="88"/>
      <c r="L299" s="88"/>
      <c r="M299" s="88"/>
      <c r="N299" s="90"/>
    </row>
    <row r="300" spans="1:14" ht="21" x14ac:dyDescent="0.25">
      <c r="A300" s="94" t="s">
        <v>518</v>
      </c>
      <c r="B300" s="95" t="s">
        <v>519</v>
      </c>
      <c r="C300" s="2" t="s">
        <v>171</v>
      </c>
      <c r="D300" s="2" t="s">
        <v>121</v>
      </c>
      <c r="E300" s="2" t="s">
        <v>121</v>
      </c>
      <c r="F300" s="2" t="s">
        <v>135</v>
      </c>
      <c r="G300" s="1">
        <v>5</v>
      </c>
      <c r="H300" s="50">
        <v>108500.8</v>
      </c>
      <c r="I300" s="5">
        <v>320710105</v>
      </c>
      <c r="J300" s="2" t="s">
        <v>143</v>
      </c>
      <c r="K300" s="18"/>
      <c r="L300" s="4">
        <v>0.5</v>
      </c>
      <c r="M300" s="4">
        <v>0.5</v>
      </c>
      <c r="N300" s="74">
        <v>1</v>
      </c>
    </row>
    <row r="301" spans="1:14" ht="21" x14ac:dyDescent="0.25">
      <c r="A301" s="94"/>
      <c r="B301" s="95"/>
      <c r="C301" s="2" t="s">
        <v>171</v>
      </c>
      <c r="D301" s="2" t="s">
        <v>122</v>
      </c>
      <c r="E301" s="2" t="s">
        <v>122</v>
      </c>
      <c r="F301" s="2" t="s">
        <v>487</v>
      </c>
      <c r="G301" s="1">
        <v>5</v>
      </c>
      <c r="H301" s="50">
        <v>922060.35</v>
      </c>
      <c r="I301" s="5">
        <v>320710106</v>
      </c>
      <c r="J301" s="2" t="s">
        <v>143</v>
      </c>
      <c r="K301" s="18"/>
      <c r="L301" s="4">
        <v>0.5</v>
      </c>
      <c r="M301" s="4">
        <v>0.5</v>
      </c>
      <c r="N301" s="74">
        <v>1</v>
      </c>
    </row>
    <row r="302" spans="1:14" ht="21" x14ac:dyDescent="0.25">
      <c r="A302" s="94"/>
      <c r="B302" s="95"/>
      <c r="C302" s="2" t="s">
        <v>171</v>
      </c>
      <c r="D302" s="2" t="s">
        <v>123</v>
      </c>
      <c r="E302" s="2" t="s">
        <v>295</v>
      </c>
      <c r="F302" s="2" t="s">
        <v>487</v>
      </c>
      <c r="G302" s="1">
        <v>5</v>
      </c>
      <c r="H302" s="50">
        <v>72565.570000000007</v>
      </c>
      <c r="I302" s="5">
        <v>320710103</v>
      </c>
      <c r="J302" s="2" t="s">
        <v>143</v>
      </c>
      <c r="K302" s="18"/>
      <c r="L302" s="4">
        <v>0.5</v>
      </c>
      <c r="M302" s="4">
        <v>0.5</v>
      </c>
      <c r="N302" s="74">
        <v>1</v>
      </c>
    </row>
    <row r="303" spans="1:14" ht="21" x14ac:dyDescent="0.25">
      <c r="A303" s="94"/>
      <c r="B303" s="95"/>
      <c r="C303" s="2" t="s">
        <v>171</v>
      </c>
      <c r="D303" s="2" t="s">
        <v>124</v>
      </c>
      <c r="E303" s="2" t="s">
        <v>295</v>
      </c>
      <c r="F303" s="2" t="s">
        <v>487</v>
      </c>
      <c r="G303" s="1">
        <v>5</v>
      </c>
      <c r="H303" s="50">
        <f>47901.2+4300</f>
        <v>52201.2</v>
      </c>
      <c r="I303" s="5">
        <v>320710104</v>
      </c>
      <c r="J303" s="2" t="s">
        <v>143</v>
      </c>
      <c r="K303" s="18"/>
      <c r="L303" s="4">
        <v>0.5</v>
      </c>
      <c r="M303" s="4">
        <v>0.5</v>
      </c>
      <c r="N303" s="74">
        <v>1</v>
      </c>
    </row>
    <row r="304" spans="1:14" ht="21" x14ac:dyDescent="0.25">
      <c r="A304" s="94"/>
      <c r="B304" s="95"/>
      <c r="C304" s="2" t="s">
        <v>171</v>
      </c>
      <c r="D304" s="1" t="s">
        <v>125</v>
      </c>
      <c r="E304" s="18" t="s">
        <v>296</v>
      </c>
      <c r="F304" s="18" t="s">
        <v>296</v>
      </c>
      <c r="G304" s="1">
        <v>5</v>
      </c>
      <c r="H304" s="50">
        <v>0</v>
      </c>
      <c r="I304" s="5">
        <v>320710509</v>
      </c>
      <c r="J304" s="2" t="s">
        <v>143</v>
      </c>
      <c r="K304" s="18"/>
      <c r="L304" s="4">
        <v>0.5</v>
      </c>
      <c r="M304" s="4">
        <v>0.5</v>
      </c>
      <c r="N304" s="74">
        <v>1</v>
      </c>
    </row>
    <row r="305" spans="1:14" ht="31.5" x14ac:dyDescent="0.25">
      <c r="A305" s="94"/>
      <c r="B305" s="95"/>
      <c r="C305" s="2" t="s">
        <v>171</v>
      </c>
      <c r="D305" s="2" t="s">
        <v>128</v>
      </c>
      <c r="E305" s="2" t="s">
        <v>295</v>
      </c>
      <c r="F305" s="2" t="s">
        <v>295</v>
      </c>
      <c r="G305" s="1">
        <v>5</v>
      </c>
      <c r="H305" s="50">
        <v>73358.460000000006</v>
      </c>
      <c r="I305" s="5">
        <v>320710602</v>
      </c>
      <c r="J305" s="2" t="s">
        <v>143</v>
      </c>
      <c r="K305" s="18"/>
      <c r="L305" s="4">
        <v>0.5</v>
      </c>
      <c r="M305" s="4">
        <v>0.5</v>
      </c>
      <c r="N305" s="74">
        <v>1</v>
      </c>
    </row>
    <row r="306" spans="1:14" ht="21" x14ac:dyDescent="0.25">
      <c r="A306" s="94"/>
      <c r="B306" s="95"/>
      <c r="C306" s="2" t="s">
        <v>171</v>
      </c>
      <c r="D306" s="2" t="s">
        <v>127</v>
      </c>
      <c r="E306" s="2" t="s">
        <v>295</v>
      </c>
      <c r="F306" s="1" t="s">
        <v>487</v>
      </c>
      <c r="G306" s="1">
        <v>5</v>
      </c>
      <c r="H306" s="50">
        <v>105997.52</v>
      </c>
      <c r="I306" s="5">
        <v>320710601</v>
      </c>
      <c r="J306" s="2" t="s">
        <v>143</v>
      </c>
      <c r="K306" s="18"/>
      <c r="L306" s="4">
        <v>0.5</v>
      </c>
      <c r="M306" s="4">
        <v>0.5</v>
      </c>
      <c r="N306" s="74">
        <v>1</v>
      </c>
    </row>
    <row r="307" spans="1:14" ht="31.5" x14ac:dyDescent="0.25">
      <c r="A307" s="94"/>
      <c r="B307" s="95"/>
      <c r="C307" s="2" t="s">
        <v>171</v>
      </c>
      <c r="D307" s="1" t="s">
        <v>133</v>
      </c>
      <c r="E307" s="2" t="s">
        <v>140</v>
      </c>
      <c r="F307" s="2" t="s">
        <v>489</v>
      </c>
      <c r="G307" s="1">
        <v>5</v>
      </c>
      <c r="H307" s="50">
        <v>0</v>
      </c>
      <c r="I307" s="5">
        <v>320710512</v>
      </c>
      <c r="J307" s="2" t="s">
        <v>143</v>
      </c>
      <c r="K307" s="18"/>
      <c r="L307" s="4">
        <v>0.5</v>
      </c>
      <c r="M307" s="4">
        <v>0.5</v>
      </c>
      <c r="N307" s="74">
        <v>1</v>
      </c>
    </row>
    <row r="308" spans="1:14" ht="31.5" x14ac:dyDescent="0.25">
      <c r="A308" s="94"/>
      <c r="B308" s="95"/>
      <c r="C308" s="2" t="s">
        <v>171</v>
      </c>
      <c r="D308" s="1" t="s">
        <v>105</v>
      </c>
      <c r="E308" s="2" t="s">
        <v>282</v>
      </c>
      <c r="F308" s="2" t="s">
        <v>488</v>
      </c>
      <c r="G308" s="1">
        <v>5</v>
      </c>
      <c r="H308" s="50">
        <v>3976.37</v>
      </c>
      <c r="I308" s="5">
        <v>320710510</v>
      </c>
      <c r="J308" s="2" t="s">
        <v>143</v>
      </c>
      <c r="K308" s="18"/>
      <c r="L308" s="4">
        <v>0.5</v>
      </c>
      <c r="M308" s="4">
        <v>0.5</v>
      </c>
      <c r="N308" s="74">
        <v>1</v>
      </c>
    </row>
    <row r="309" spans="1:14" ht="42" x14ac:dyDescent="0.25">
      <c r="A309" s="94"/>
      <c r="B309" s="95"/>
      <c r="C309" s="2" t="s">
        <v>171</v>
      </c>
      <c r="D309" s="2" t="s">
        <v>12</v>
      </c>
      <c r="E309" s="2" t="s">
        <v>180</v>
      </c>
      <c r="F309" s="2" t="s">
        <v>13</v>
      </c>
      <c r="G309" s="1">
        <v>5</v>
      </c>
      <c r="H309" s="50">
        <v>146.31</v>
      </c>
      <c r="I309" s="5">
        <v>320710707</v>
      </c>
      <c r="J309" s="2" t="s">
        <v>143</v>
      </c>
      <c r="K309" s="18"/>
      <c r="L309" s="4">
        <v>0.5</v>
      </c>
      <c r="M309" s="4">
        <v>0.5</v>
      </c>
      <c r="N309" s="74">
        <v>1</v>
      </c>
    </row>
    <row r="310" spans="1:14" ht="22.5" customHeight="1" x14ac:dyDescent="0.25">
      <c r="A310" s="94"/>
      <c r="B310" s="95"/>
      <c r="C310" s="12" t="s">
        <v>171</v>
      </c>
      <c r="D310" s="97" t="s">
        <v>248</v>
      </c>
      <c r="E310" s="97"/>
      <c r="F310" s="97"/>
      <c r="G310" s="23"/>
      <c r="H310" s="51">
        <f>+SUM(H300:H309)</f>
        <v>1338806.58</v>
      </c>
      <c r="I310" s="12"/>
      <c r="J310" s="12"/>
      <c r="K310" s="12"/>
      <c r="L310" s="13"/>
      <c r="M310" s="13"/>
      <c r="N310" s="77"/>
    </row>
    <row r="311" spans="1:14" ht="21" x14ac:dyDescent="0.25">
      <c r="A311" s="94"/>
      <c r="B311" s="95"/>
      <c r="C311" s="2" t="s">
        <v>171</v>
      </c>
      <c r="D311" s="2" t="s">
        <v>18</v>
      </c>
      <c r="E311" s="18" t="s">
        <v>298</v>
      </c>
      <c r="F311" s="2" t="s">
        <v>210</v>
      </c>
      <c r="G311" s="1">
        <v>5</v>
      </c>
      <c r="H311" s="50">
        <v>10</v>
      </c>
      <c r="I311" s="5">
        <v>320730303</v>
      </c>
      <c r="J311" s="2" t="s">
        <v>143</v>
      </c>
      <c r="K311" s="18"/>
      <c r="L311" s="4">
        <v>0.5</v>
      </c>
      <c r="M311" s="4">
        <v>0.5</v>
      </c>
      <c r="N311" s="74">
        <v>1</v>
      </c>
    </row>
    <row r="312" spans="1:14" ht="21" x14ac:dyDescent="0.25">
      <c r="A312" s="94"/>
      <c r="B312" s="95"/>
      <c r="C312" s="2" t="s">
        <v>171</v>
      </c>
      <c r="D312" s="2" t="s">
        <v>50</v>
      </c>
      <c r="E312" s="18" t="s">
        <v>298</v>
      </c>
      <c r="F312" s="2" t="s">
        <v>210</v>
      </c>
      <c r="G312" s="1">
        <v>5</v>
      </c>
      <c r="H312" s="50">
        <v>10</v>
      </c>
      <c r="I312" s="5">
        <v>320730304</v>
      </c>
      <c r="J312" s="2" t="s">
        <v>143</v>
      </c>
      <c r="K312" s="18"/>
      <c r="L312" s="4">
        <v>0.5</v>
      </c>
      <c r="M312" s="4">
        <v>0.5</v>
      </c>
      <c r="N312" s="74">
        <v>1</v>
      </c>
    </row>
    <row r="313" spans="1:14" ht="21" x14ac:dyDescent="0.25">
      <c r="A313" s="94"/>
      <c r="B313" s="95"/>
      <c r="C313" s="2" t="s">
        <v>171</v>
      </c>
      <c r="D313" s="2" t="s">
        <v>145</v>
      </c>
      <c r="E313" s="2" t="s">
        <v>282</v>
      </c>
      <c r="F313" s="2" t="s">
        <v>144</v>
      </c>
      <c r="G313" s="1">
        <v>5</v>
      </c>
      <c r="H313" s="50">
        <v>6060</v>
      </c>
      <c r="I313" s="5">
        <v>320710510</v>
      </c>
      <c r="J313" s="2" t="s">
        <v>143</v>
      </c>
      <c r="K313" s="18"/>
      <c r="L313" s="4">
        <v>0.5</v>
      </c>
      <c r="M313" s="4">
        <v>0.5</v>
      </c>
      <c r="N313" s="74">
        <v>1</v>
      </c>
    </row>
    <row r="314" spans="1:14" ht="21" x14ac:dyDescent="0.25">
      <c r="A314" s="94"/>
      <c r="B314" s="95"/>
      <c r="C314" s="2" t="s">
        <v>171</v>
      </c>
      <c r="D314" s="2" t="s">
        <v>181</v>
      </c>
      <c r="E314" s="2" t="s">
        <v>299</v>
      </c>
      <c r="F314" s="2" t="s">
        <v>211</v>
      </c>
      <c r="G314" s="1">
        <v>5</v>
      </c>
      <c r="H314" s="50">
        <v>500</v>
      </c>
      <c r="I314" s="5">
        <v>320730303</v>
      </c>
      <c r="J314" s="2" t="s">
        <v>143</v>
      </c>
      <c r="K314" s="18"/>
      <c r="L314" s="4">
        <v>0.5</v>
      </c>
      <c r="M314" s="4">
        <v>0.5</v>
      </c>
      <c r="N314" s="74">
        <v>1</v>
      </c>
    </row>
    <row r="315" spans="1:14" ht="21" x14ac:dyDescent="0.25">
      <c r="A315" s="94"/>
      <c r="B315" s="95"/>
      <c r="C315" s="2" t="s">
        <v>171</v>
      </c>
      <c r="D315" s="2" t="s">
        <v>358</v>
      </c>
      <c r="E315" s="2" t="s">
        <v>146</v>
      </c>
      <c r="F315" s="2" t="s">
        <v>211</v>
      </c>
      <c r="G315" s="1">
        <v>5</v>
      </c>
      <c r="H315" s="50">
        <v>500</v>
      </c>
      <c r="I315" s="5">
        <v>320730304</v>
      </c>
      <c r="J315" s="2" t="s">
        <v>143</v>
      </c>
      <c r="K315" s="18"/>
      <c r="L315" s="4">
        <v>0.5</v>
      </c>
      <c r="M315" s="4">
        <v>0.5</v>
      </c>
      <c r="N315" s="74">
        <v>1</v>
      </c>
    </row>
    <row r="316" spans="1:14" ht="105" customHeight="1" x14ac:dyDescent="0.25">
      <c r="A316" s="94"/>
      <c r="B316" s="95"/>
      <c r="C316" s="2" t="s">
        <v>171</v>
      </c>
      <c r="D316" s="95" t="s">
        <v>66</v>
      </c>
      <c r="E316" s="2" t="s">
        <v>413</v>
      </c>
      <c r="F316" s="2" t="s">
        <v>415</v>
      </c>
      <c r="G316" s="1">
        <v>5</v>
      </c>
      <c r="H316" s="50">
        <v>5500</v>
      </c>
      <c r="I316" s="93">
        <v>320730204</v>
      </c>
      <c r="J316" s="95" t="s">
        <v>147</v>
      </c>
      <c r="K316" s="18"/>
      <c r="L316" s="4">
        <v>0.5</v>
      </c>
      <c r="M316" s="4">
        <v>0.5</v>
      </c>
      <c r="N316" s="74">
        <v>1</v>
      </c>
    </row>
    <row r="317" spans="1:14" ht="31.5" x14ac:dyDescent="0.25">
      <c r="A317" s="94"/>
      <c r="B317" s="95"/>
      <c r="C317" s="2" t="s">
        <v>171</v>
      </c>
      <c r="D317" s="95"/>
      <c r="E317" s="2" t="s">
        <v>414</v>
      </c>
      <c r="F317" s="2" t="s">
        <v>415</v>
      </c>
      <c r="G317" s="1">
        <v>5</v>
      </c>
      <c r="H317" s="50">
        <v>1500</v>
      </c>
      <c r="I317" s="95"/>
      <c r="J317" s="95"/>
      <c r="K317" s="22"/>
      <c r="L317" s="4">
        <v>0.5</v>
      </c>
      <c r="M317" s="4">
        <v>0.5</v>
      </c>
      <c r="N317" s="74">
        <v>1</v>
      </c>
    </row>
    <row r="318" spans="1:14" ht="31.5" x14ac:dyDescent="0.25">
      <c r="A318" s="94"/>
      <c r="B318" s="95"/>
      <c r="C318" s="2" t="s">
        <v>171</v>
      </c>
      <c r="D318" s="2" t="s">
        <v>78</v>
      </c>
      <c r="E318" s="2" t="s">
        <v>416</v>
      </c>
      <c r="F318" s="2" t="s">
        <v>415</v>
      </c>
      <c r="G318" s="1">
        <v>5</v>
      </c>
      <c r="H318" s="50">
        <v>9870</v>
      </c>
      <c r="I318" s="5">
        <v>320730807</v>
      </c>
      <c r="J318" s="2" t="s">
        <v>147</v>
      </c>
      <c r="K318" s="22"/>
      <c r="L318" s="4">
        <v>0.5</v>
      </c>
      <c r="M318" s="4">
        <v>0.5</v>
      </c>
      <c r="N318" s="74">
        <v>1</v>
      </c>
    </row>
    <row r="319" spans="1:14" ht="31.5" x14ac:dyDescent="0.25">
      <c r="A319" s="94"/>
      <c r="B319" s="95"/>
      <c r="C319" s="2" t="s">
        <v>171</v>
      </c>
      <c r="D319" s="2" t="s">
        <v>148</v>
      </c>
      <c r="E319" s="2" t="s">
        <v>310</v>
      </c>
      <c r="F319" s="1" t="s">
        <v>20</v>
      </c>
      <c r="G319" s="1">
        <v>5</v>
      </c>
      <c r="H319" s="50">
        <v>1378</v>
      </c>
      <c r="I319" s="5">
        <v>320730405</v>
      </c>
      <c r="J319" s="2" t="s">
        <v>147</v>
      </c>
      <c r="K319" s="18"/>
      <c r="L319" s="4">
        <v>0.5</v>
      </c>
      <c r="M319" s="4">
        <v>0.5</v>
      </c>
      <c r="N319" s="74">
        <v>1</v>
      </c>
    </row>
    <row r="320" spans="1:14" ht="31.5" x14ac:dyDescent="0.25">
      <c r="A320" s="94"/>
      <c r="B320" s="95"/>
      <c r="C320" s="2" t="s">
        <v>171</v>
      </c>
      <c r="D320" s="2" t="s">
        <v>46</v>
      </c>
      <c r="E320" s="2" t="s">
        <v>520</v>
      </c>
      <c r="F320" s="2" t="s">
        <v>149</v>
      </c>
      <c r="G320" s="1">
        <v>5</v>
      </c>
      <c r="H320" s="50">
        <v>50</v>
      </c>
      <c r="I320" s="5">
        <v>320730501</v>
      </c>
      <c r="J320" s="2" t="s">
        <v>147</v>
      </c>
      <c r="K320" s="18"/>
      <c r="L320" s="4">
        <v>0.5</v>
      </c>
      <c r="M320" s="4">
        <v>0.5</v>
      </c>
      <c r="N320" s="74">
        <v>1</v>
      </c>
    </row>
    <row r="321" spans="1:14" ht="31.5" x14ac:dyDescent="0.25">
      <c r="A321" s="94"/>
      <c r="B321" s="95"/>
      <c r="C321" s="2" t="s">
        <v>171</v>
      </c>
      <c r="D321" s="2" t="s">
        <v>150</v>
      </c>
      <c r="E321" s="2" t="s">
        <v>311</v>
      </c>
      <c r="F321" s="2" t="s">
        <v>151</v>
      </c>
      <c r="G321" s="1">
        <v>5</v>
      </c>
      <c r="H321" s="50">
        <v>0</v>
      </c>
      <c r="I321" s="5">
        <v>320730599</v>
      </c>
      <c r="J321" s="2" t="s">
        <v>147</v>
      </c>
      <c r="K321" s="18"/>
      <c r="L321" s="4">
        <v>0.5</v>
      </c>
      <c r="M321" s="4">
        <v>0.5</v>
      </c>
      <c r="N321" s="74">
        <v>1</v>
      </c>
    </row>
    <row r="322" spans="1:14" ht="21" x14ac:dyDescent="0.25">
      <c r="A322" s="94"/>
      <c r="B322" s="95"/>
      <c r="C322" s="2" t="s">
        <v>171</v>
      </c>
      <c r="D322" s="2" t="s">
        <v>22</v>
      </c>
      <c r="E322" s="2" t="s">
        <v>152</v>
      </c>
      <c r="F322" s="2" t="s">
        <v>153</v>
      </c>
      <c r="G322" s="1">
        <v>5</v>
      </c>
      <c r="H322" s="50">
        <v>10000</v>
      </c>
      <c r="I322" s="5">
        <v>320730605</v>
      </c>
      <c r="J322" s="2" t="s">
        <v>147</v>
      </c>
      <c r="K322" s="18"/>
      <c r="L322" s="4">
        <v>0.5</v>
      </c>
      <c r="M322" s="4">
        <v>0.5</v>
      </c>
      <c r="N322" s="74">
        <v>1</v>
      </c>
    </row>
    <row r="323" spans="1:14" ht="31.5" x14ac:dyDescent="0.25">
      <c r="A323" s="94"/>
      <c r="B323" s="95"/>
      <c r="C323" s="2" t="s">
        <v>171</v>
      </c>
      <c r="D323" s="2" t="s">
        <v>22</v>
      </c>
      <c r="E323" s="2" t="s">
        <v>154</v>
      </c>
      <c r="F323" s="2" t="s">
        <v>153</v>
      </c>
      <c r="G323" s="1">
        <v>5</v>
      </c>
      <c r="H323" s="50">
        <v>11520</v>
      </c>
      <c r="I323" s="5">
        <v>320730605</v>
      </c>
      <c r="J323" s="2" t="s">
        <v>147</v>
      </c>
      <c r="K323" s="18"/>
      <c r="L323" s="4">
        <v>0.5</v>
      </c>
      <c r="M323" s="4">
        <v>0.5</v>
      </c>
      <c r="N323" s="74">
        <v>1</v>
      </c>
    </row>
    <row r="324" spans="1:14" ht="129.9" customHeight="1" x14ac:dyDescent="0.25">
      <c r="A324" s="94"/>
      <c r="B324" s="95"/>
      <c r="C324" s="2" t="s">
        <v>171</v>
      </c>
      <c r="D324" s="2" t="s">
        <v>359</v>
      </c>
      <c r="E324" s="46" t="s">
        <v>521</v>
      </c>
      <c r="F324" s="46" t="s">
        <v>417</v>
      </c>
      <c r="G324" s="1">
        <v>5</v>
      </c>
      <c r="H324" s="50">
        <v>11000</v>
      </c>
      <c r="I324" s="5">
        <v>320730605</v>
      </c>
      <c r="J324" s="2" t="s">
        <v>147</v>
      </c>
      <c r="K324" s="18"/>
      <c r="L324" s="4">
        <v>0.5</v>
      </c>
      <c r="M324" s="4">
        <v>0.5</v>
      </c>
      <c r="N324" s="74">
        <v>1</v>
      </c>
    </row>
    <row r="325" spans="1:14" ht="31.5" x14ac:dyDescent="0.25">
      <c r="A325" s="94"/>
      <c r="B325" s="95"/>
      <c r="C325" s="2" t="s">
        <v>171</v>
      </c>
      <c r="D325" s="2" t="s">
        <v>58</v>
      </c>
      <c r="E325" s="2" t="s">
        <v>90</v>
      </c>
      <c r="F325" s="1" t="s">
        <v>24</v>
      </c>
      <c r="G325" s="1">
        <v>5</v>
      </c>
      <c r="H325" s="50">
        <v>1000</v>
      </c>
      <c r="I325" s="5">
        <v>320730612</v>
      </c>
      <c r="J325" s="2" t="s">
        <v>147</v>
      </c>
      <c r="K325" s="18"/>
      <c r="L325" s="4">
        <v>0.5</v>
      </c>
      <c r="M325" s="4">
        <v>0.5</v>
      </c>
      <c r="N325" s="74">
        <v>1</v>
      </c>
    </row>
    <row r="326" spans="1:14" ht="31.5" x14ac:dyDescent="0.25">
      <c r="A326" s="94"/>
      <c r="B326" s="95"/>
      <c r="C326" s="2" t="s">
        <v>171</v>
      </c>
      <c r="D326" s="2" t="s">
        <v>109</v>
      </c>
      <c r="E326" s="2" t="s">
        <v>312</v>
      </c>
      <c r="F326" s="2" t="s">
        <v>155</v>
      </c>
      <c r="G326" s="1">
        <v>5</v>
      </c>
      <c r="H326" s="50">
        <v>45900</v>
      </c>
      <c r="I326" s="5">
        <v>320730802</v>
      </c>
      <c r="J326" s="2" t="s">
        <v>147</v>
      </c>
      <c r="K326" s="18"/>
      <c r="L326" s="4">
        <v>0.5</v>
      </c>
      <c r="M326" s="4">
        <v>0.5</v>
      </c>
      <c r="N326" s="74">
        <v>1</v>
      </c>
    </row>
    <row r="327" spans="1:14" ht="31.5" x14ac:dyDescent="0.25">
      <c r="A327" s="94"/>
      <c r="B327" s="95"/>
      <c r="C327" s="2" t="s">
        <v>171</v>
      </c>
      <c r="D327" s="2" t="s">
        <v>156</v>
      </c>
      <c r="E327" s="2" t="s">
        <v>312</v>
      </c>
      <c r="F327" s="2" t="s">
        <v>155</v>
      </c>
      <c r="G327" s="1">
        <v>5</v>
      </c>
      <c r="H327" s="50">
        <v>331.9</v>
      </c>
      <c r="I327" s="5">
        <v>320730802</v>
      </c>
      <c r="J327" s="2" t="s">
        <v>147</v>
      </c>
      <c r="K327" s="18"/>
      <c r="L327" s="4">
        <v>0.5</v>
      </c>
      <c r="M327" s="4">
        <v>0.5</v>
      </c>
      <c r="N327" s="74">
        <v>1</v>
      </c>
    </row>
    <row r="328" spans="1:14" ht="42" x14ac:dyDescent="0.25">
      <c r="A328" s="94"/>
      <c r="B328" s="95"/>
      <c r="C328" s="2" t="s">
        <v>171</v>
      </c>
      <c r="D328" s="2" t="s">
        <v>16</v>
      </c>
      <c r="E328" s="2" t="s">
        <v>308</v>
      </c>
      <c r="F328" s="2" t="s">
        <v>208</v>
      </c>
      <c r="G328" s="1">
        <v>5</v>
      </c>
      <c r="H328" s="50">
        <f>73137.98-68680.38</f>
        <v>4457.5999999999913</v>
      </c>
      <c r="I328" s="5">
        <v>320730255</v>
      </c>
      <c r="J328" s="2" t="s">
        <v>147</v>
      </c>
      <c r="K328" s="18"/>
      <c r="L328" s="4">
        <v>0.5</v>
      </c>
      <c r="M328" s="4">
        <v>0.5</v>
      </c>
      <c r="N328" s="74">
        <v>1</v>
      </c>
    </row>
    <row r="329" spans="1:14" ht="42" x14ac:dyDescent="0.25">
      <c r="A329" s="94"/>
      <c r="B329" s="95"/>
      <c r="C329" s="2" t="s">
        <v>171</v>
      </c>
      <c r="D329" s="2" t="s">
        <v>29</v>
      </c>
      <c r="E329" s="2" t="s">
        <v>390</v>
      </c>
      <c r="F329" s="2" t="s">
        <v>215</v>
      </c>
      <c r="G329" s="1">
        <v>5</v>
      </c>
      <c r="H329" s="50">
        <v>21550</v>
      </c>
      <c r="I329" s="5">
        <v>320730803</v>
      </c>
      <c r="J329" s="2" t="s">
        <v>147</v>
      </c>
      <c r="K329" s="18"/>
      <c r="L329" s="4">
        <v>0.5</v>
      </c>
      <c r="M329" s="4">
        <v>0.5</v>
      </c>
      <c r="N329" s="74">
        <v>1</v>
      </c>
    </row>
    <row r="330" spans="1:14" ht="39.9" customHeight="1" x14ac:dyDescent="0.25">
      <c r="A330" s="94"/>
      <c r="B330" s="95"/>
      <c r="C330" s="2" t="s">
        <v>171</v>
      </c>
      <c r="D330" s="1" t="s">
        <v>30</v>
      </c>
      <c r="E330" s="18" t="s">
        <v>304</v>
      </c>
      <c r="F330" s="2" t="s">
        <v>218</v>
      </c>
      <c r="G330" s="1">
        <v>5</v>
      </c>
      <c r="H330" s="50">
        <v>5000</v>
      </c>
      <c r="I330" s="5">
        <v>320730804</v>
      </c>
      <c r="J330" s="2" t="s">
        <v>147</v>
      </c>
      <c r="K330" s="18"/>
      <c r="L330" s="4">
        <v>0.5</v>
      </c>
      <c r="M330" s="4">
        <v>0.5</v>
      </c>
      <c r="N330" s="74">
        <v>1</v>
      </c>
    </row>
    <row r="331" spans="1:14" ht="39.9" customHeight="1" x14ac:dyDescent="0.25">
      <c r="A331" s="94"/>
      <c r="B331" s="95"/>
      <c r="C331" s="2" t="s">
        <v>171</v>
      </c>
      <c r="D331" s="2" t="s">
        <v>77</v>
      </c>
      <c r="E331" s="2" t="s">
        <v>313</v>
      </c>
      <c r="F331" s="2" t="s">
        <v>157</v>
      </c>
      <c r="G331" s="1">
        <v>5</v>
      </c>
      <c r="H331" s="50">
        <v>41302.1</v>
      </c>
      <c r="I331" s="5">
        <v>320730805</v>
      </c>
      <c r="J331" s="2" t="s">
        <v>147</v>
      </c>
      <c r="K331" s="18"/>
      <c r="L331" s="4">
        <v>0.5</v>
      </c>
      <c r="M331" s="4">
        <v>0.5</v>
      </c>
      <c r="N331" s="74">
        <v>1</v>
      </c>
    </row>
    <row r="332" spans="1:14" ht="39.9" customHeight="1" x14ac:dyDescent="0.25">
      <c r="A332" s="94"/>
      <c r="B332" s="95"/>
      <c r="C332" s="2" t="s">
        <v>171</v>
      </c>
      <c r="D332" s="2" t="s">
        <v>158</v>
      </c>
      <c r="E332" s="2" t="s">
        <v>313</v>
      </c>
      <c r="F332" s="2" t="s">
        <v>157</v>
      </c>
      <c r="G332" s="1">
        <v>5</v>
      </c>
      <c r="H332" s="50">
        <v>14690</v>
      </c>
      <c r="I332" s="5">
        <v>320730805</v>
      </c>
      <c r="J332" s="2" t="s">
        <v>147</v>
      </c>
      <c r="K332" s="18"/>
      <c r="L332" s="4">
        <v>0.5</v>
      </c>
      <c r="M332" s="4">
        <v>0.5</v>
      </c>
      <c r="N332" s="74">
        <v>1</v>
      </c>
    </row>
    <row r="333" spans="1:14" ht="39.9" customHeight="1" x14ac:dyDescent="0.25">
      <c r="A333" s="94"/>
      <c r="B333" s="95"/>
      <c r="C333" s="2" t="s">
        <v>171</v>
      </c>
      <c r="D333" s="2" t="s">
        <v>159</v>
      </c>
      <c r="E333" s="2" t="s">
        <v>314</v>
      </c>
      <c r="F333" s="2" t="s">
        <v>160</v>
      </c>
      <c r="G333" s="1">
        <v>5</v>
      </c>
      <c r="H333" s="50">
        <v>255</v>
      </c>
      <c r="I333" s="5">
        <v>320840106</v>
      </c>
      <c r="J333" s="2" t="s">
        <v>147</v>
      </c>
      <c r="K333" s="18"/>
      <c r="L333" s="4">
        <v>0.5</v>
      </c>
      <c r="M333" s="4">
        <v>0.5</v>
      </c>
      <c r="N333" s="74">
        <v>1</v>
      </c>
    </row>
    <row r="334" spans="1:14" ht="39.9" customHeight="1" x14ac:dyDescent="0.25">
      <c r="A334" s="94"/>
      <c r="B334" s="95"/>
      <c r="C334" s="2" t="s">
        <v>171</v>
      </c>
      <c r="D334" s="1" t="s">
        <v>35</v>
      </c>
      <c r="E334" s="18" t="s">
        <v>492</v>
      </c>
      <c r="F334" s="2" t="s">
        <v>215</v>
      </c>
      <c r="G334" s="1">
        <v>5</v>
      </c>
      <c r="H334" s="50">
        <v>55087.42</v>
      </c>
      <c r="I334" s="5">
        <v>320730813</v>
      </c>
      <c r="J334" s="2" t="s">
        <v>147</v>
      </c>
      <c r="K334" s="18"/>
      <c r="L334" s="4">
        <v>0.5</v>
      </c>
      <c r="M334" s="4">
        <v>0.5</v>
      </c>
      <c r="N334" s="74">
        <v>1</v>
      </c>
    </row>
    <row r="335" spans="1:14" ht="39.9" customHeight="1" x14ac:dyDescent="0.25">
      <c r="A335" s="94"/>
      <c r="B335" s="95"/>
      <c r="C335" s="2" t="s">
        <v>171</v>
      </c>
      <c r="D335" s="2" t="s">
        <v>161</v>
      </c>
      <c r="E335" s="2" t="s">
        <v>522</v>
      </c>
      <c r="F335" s="2" t="s">
        <v>162</v>
      </c>
      <c r="G335" s="1">
        <v>5</v>
      </c>
      <c r="H335" s="50">
        <v>13720</v>
      </c>
      <c r="I335" s="5">
        <v>320730819</v>
      </c>
      <c r="J335" s="2" t="s">
        <v>147</v>
      </c>
      <c r="K335" s="18"/>
      <c r="L335" s="4">
        <v>0.5</v>
      </c>
      <c r="M335" s="4">
        <v>0.5</v>
      </c>
      <c r="N335" s="74">
        <v>1</v>
      </c>
    </row>
    <row r="336" spans="1:14" ht="39.9" customHeight="1" x14ac:dyDescent="0.25">
      <c r="A336" s="94"/>
      <c r="B336" s="95"/>
      <c r="C336" s="2" t="s">
        <v>171</v>
      </c>
      <c r="D336" s="2" t="s">
        <v>163</v>
      </c>
      <c r="E336" s="2" t="s">
        <v>523</v>
      </c>
      <c r="F336" s="2" t="s">
        <v>164</v>
      </c>
      <c r="G336" s="1">
        <v>5</v>
      </c>
      <c r="H336" s="50">
        <v>22765</v>
      </c>
      <c r="I336" s="5">
        <v>320730823</v>
      </c>
      <c r="J336" s="2" t="s">
        <v>147</v>
      </c>
      <c r="K336" s="18"/>
      <c r="L336" s="4">
        <v>0.5</v>
      </c>
      <c r="M336" s="4">
        <v>0.5</v>
      </c>
      <c r="N336" s="74">
        <v>1</v>
      </c>
    </row>
    <row r="337" spans="1:14" ht="39.9" customHeight="1" x14ac:dyDescent="0.25">
      <c r="A337" s="94"/>
      <c r="B337" s="95"/>
      <c r="C337" s="2" t="s">
        <v>171</v>
      </c>
      <c r="D337" s="2" t="s">
        <v>165</v>
      </c>
      <c r="E337" s="2" t="s">
        <v>418</v>
      </c>
      <c r="F337" s="2" t="s">
        <v>166</v>
      </c>
      <c r="G337" s="1">
        <v>5</v>
      </c>
      <c r="H337" s="50">
        <v>5280.75</v>
      </c>
      <c r="I337" s="5">
        <v>320750107</v>
      </c>
      <c r="J337" s="2" t="s">
        <v>147</v>
      </c>
      <c r="K337" s="18"/>
      <c r="L337" s="4">
        <v>0.5</v>
      </c>
      <c r="M337" s="4">
        <v>0.5</v>
      </c>
      <c r="N337" s="74">
        <v>1</v>
      </c>
    </row>
    <row r="338" spans="1:14" ht="39.9" customHeight="1" x14ac:dyDescent="0.25">
      <c r="A338" s="94"/>
      <c r="B338" s="95"/>
      <c r="C338" s="2" t="s">
        <v>171</v>
      </c>
      <c r="D338" s="2" t="s">
        <v>167</v>
      </c>
      <c r="E338" s="2" t="s">
        <v>315</v>
      </c>
      <c r="F338" s="2" t="s">
        <v>166</v>
      </c>
      <c r="G338" s="1">
        <v>5</v>
      </c>
      <c r="H338" s="50">
        <v>180000</v>
      </c>
      <c r="I338" s="5">
        <v>320750107</v>
      </c>
      <c r="J338" s="2" t="s">
        <v>147</v>
      </c>
      <c r="K338" s="18"/>
      <c r="L338" s="4">
        <v>0.5</v>
      </c>
      <c r="M338" s="4">
        <v>0.5</v>
      </c>
      <c r="N338" s="74">
        <v>1</v>
      </c>
    </row>
    <row r="339" spans="1:14" ht="42" x14ac:dyDescent="0.25">
      <c r="A339" s="94"/>
      <c r="B339" s="95"/>
      <c r="C339" s="2" t="s">
        <v>171</v>
      </c>
      <c r="D339" s="2" t="s">
        <v>168</v>
      </c>
      <c r="E339" s="2" t="s">
        <v>524</v>
      </c>
      <c r="F339" s="2" t="s">
        <v>524</v>
      </c>
      <c r="G339" s="1">
        <v>5</v>
      </c>
      <c r="H339" s="50">
        <v>0</v>
      </c>
      <c r="I339" s="2"/>
      <c r="J339" s="2" t="s">
        <v>147</v>
      </c>
      <c r="K339" s="18"/>
      <c r="L339" s="4">
        <v>0.5</v>
      </c>
      <c r="M339" s="4">
        <v>0.5</v>
      </c>
      <c r="N339" s="74">
        <v>1</v>
      </c>
    </row>
    <row r="340" spans="1:14" ht="21" x14ac:dyDescent="0.25">
      <c r="A340" s="94"/>
      <c r="B340" s="95"/>
      <c r="C340" s="2" t="s">
        <v>171</v>
      </c>
      <c r="D340" s="2" t="s">
        <v>347</v>
      </c>
      <c r="E340" s="2" t="s">
        <v>316</v>
      </c>
      <c r="F340" s="2" t="s">
        <v>316</v>
      </c>
      <c r="G340" s="1">
        <v>5</v>
      </c>
      <c r="H340" s="50">
        <v>0</v>
      </c>
      <c r="I340" s="2"/>
      <c r="J340" s="2" t="s">
        <v>147</v>
      </c>
      <c r="K340" s="18"/>
      <c r="L340" s="4">
        <v>0.5</v>
      </c>
      <c r="M340" s="4">
        <v>0.5</v>
      </c>
      <c r="N340" s="74">
        <v>1</v>
      </c>
    </row>
    <row r="341" spans="1:14" ht="39.9" customHeight="1" x14ac:dyDescent="0.25">
      <c r="A341" s="94"/>
      <c r="B341" s="95"/>
      <c r="C341" s="2" t="s">
        <v>171</v>
      </c>
      <c r="D341" s="1" t="s">
        <v>43</v>
      </c>
      <c r="E341" s="2" t="s">
        <v>309</v>
      </c>
      <c r="F341" s="2" t="s">
        <v>224</v>
      </c>
      <c r="G341" s="1">
        <v>5</v>
      </c>
      <c r="H341" s="50">
        <v>2000</v>
      </c>
      <c r="I341" s="5">
        <v>320840103</v>
      </c>
      <c r="J341" s="2" t="s">
        <v>147</v>
      </c>
      <c r="K341" s="18"/>
      <c r="L341" s="4">
        <v>0.5</v>
      </c>
      <c r="M341" s="4">
        <v>0.5</v>
      </c>
      <c r="N341" s="74">
        <v>1</v>
      </c>
    </row>
    <row r="342" spans="1:14" ht="99.9" customHeight="1" x14ac:dyDescent="0.25">
      <c r="A342" s="94"/>
      <c r="B342" s="95"/>
      <c r="C342" s="2" t="s">
        <v>171</v>
      </c>
      <c r="D342" s="2" t="s">
        <v>44</v>
      </c>
      <c r="E342" s="2" t="s">
        <v>525</v>
      </c>
      <c r="F342" s="2" t="s">
        <v>169</v>
      </c>
      <c r="G342" s="1">
        <v>5</v>
      </c>
      <c r="H342" s="50">
        <v>5745</v>
      </c>
      <c r="I342" s="5">
        <v>320840104</v>
      </c>
      <c r="J342" s="2" t="s">
        <v>147</v>
      </c>
      <c r="K342" s="18"/>
      <c r="L342" s="4">
        <v>0.5</v>
      </c>
      <c r="M342" s="4">
        <v>0.5</v>
      </c>
      <c r="N342" s="74">
        <v>1</v>
      </c>
    </row>
    <row r="343" spans="1:14" ht="39.9" customHeight="1" x14ac:dyDescent="0.25">
      <c r="A343" s="94"/>
      <c r="B343" s="95"/>
      <c r="C343" s="2" t="s">
        <v>171</v>
      </c>
      <c r="D343" s="1" t="s">
        <v>35</v>
      </c>
      <c r="E343" s="18" t="s">
        <v>492</v>
      </c>
      <c r="F343" s="2" t="s">
        <v>215</v>
      </c>
      <c r="G343" s="1">
        <v>5</v>
      </c>
      <c r="H343" s="50">
        <v>2000</v>
      </c>
      <c r="I343" s="5">
        <v>320840111</v>
      </c>
      <c r="J343" s="2" t="s">
        <v>147</v>
      </c>
      <c r="K343" s="18"/>
      <c r="L343" s="4">
        <v>0.5</v>
      </c>
      <c r="M343" s="4">
        <v>0.5</v>
      </c>
      <c r="N343" s="74">
        <v>1</v>
      </c>
    </row>
    <row r="344" spans="1:14" ht="75" customHeight="1" x14ac:dyDescent="0.25">
      <c r="A344" s="94"/>
      <c r="B344" s="95"/>
      <c r="C344" s="2" t="s">
        <v>171</v>
      </c>
      <c r="D344" s="2" t="s">
        <v>45</v>
      </c>
      <c r="E344" s="2" t="s">
        <v>526</v>
      </c>
      <c r="F344" s="2" t="s">
        <v>170</v>
      </c>
      <c r="G344" s="1">
        <v>5</v>
      </c>
      <c r="H344" s="50">
        <v>3000</v>
      </c>
      <c r="I344" s="5">
        <v>320840107</v>
      </c>
      <c r="J344" s="2" t="s">
        <v>147</v>
      </c>
      <c r="K344" s="18"/>
      <c r="L344" s="4">
        <v>0.5</v>
      </c>
      <c r="M344" s="4">
        <v>0.5</v>
      </c>
      <c r="N344" s="74">
        <v>1</v>
      </c>
    </row>
    <row r="345" spans="1:14" ht="50.15" customHeight="1" x14ac:dyDescent="0.25">
      <c r="A345" s="94"/>
      <c r="B345" s="95"/>
      <c r="C345" s="2" t="s">
        <v>171</v>
      </c>
      <c r="D345" s="1" t="s">
        <v>19</v>
      </c>
      <c r="E345" s="2" t="s">
        <v>317</v>
      </c>
      <c r="F345" s="1" t="s">
        <v>20</v>
      </c>
      <c r="G345" s="1">
        <v>5</v>
      </c>
      <c r="H345" s="50"/>
      <c r="I345" s="5">
        <v>320840105</v>
      </c>
      <c r="J345" s="2" t="s">
        <v>147</v>
      </c>
      <c r="K345" s="18"/>
      <c r="L345" s="4">
        <v>0.5</v>
      </c>
      <c r="M345" s="4">
        <v>0.5</v>
      </c>
      <c r="N345" s="74">
        <v>1</v>
      </c>
    </row>
    <row r="346" spans="1:14" ht="21.75" customHeight="1" x14ac:dyDescent="0.25">
      <c r="A346" s="94"/>
      <c r="B346" s="95"/>
      <c r="C346" s="12" t="s">
        <v>171</v>
      </c>
      <c r="D346" s="97" t="s">
        <v>249</v>
      </c>
      <c r="E346" s="97"/>
      <c r="F346" s="97"/>
      <c r="G346" s="23"/>
      <c r="H346" s="51">
        <f>+SUM(H311:H345)</f>
        <v>481982.77</v>
      </c>
      <c r="I346" s="12"/>
      <c r="J346" s="12"/>
      <c r="K346" s="12"/>
      <c r="L346" s="13"/>
      <c r="M346" s="13"/>
      <c r="N346" s="76"/>
    </row>
    <row r="347" spans="1:14" s="47" customFormat="1" ht="22.5" customHeight="1" x14ac:dyDescent="0.25">
      <c r="A347" s="94"/>
      <c r="B347" s="95"/>
      <c r="C347" s="96" t="s">
        <v>319</v>
      </c>
      <c r="D347" s="96"/>
      <c r="E347" s="96"/>
      <c r="F347" s="96"/>
      <c r="G347" s="88"/>
      <c r="H347" s="89">
        <f>H310+H346</f>
        <v>1820789.35</v>
      </c>
      <c r="I347" s="88"/>
      <c r="J347" s="88"/>
      <c r="K347" s="88"/>
      <c r="L347" s="88"/>
      <c r="M347" s="88"/>
      <c r="N347" s="90"/>
    </row>
    <row r="348" spans="1:14" ht="39.9" customHeight="1" x14ac:dyDescent="0.25">
      <c r="A348" s="94"/>
      <c r="B348" s="95" t="s">
        <v>485</v>
      </c>
      <c r="C348" s="2" t="s">
        <v>230</v>
      </c>
      <c r="D348" s="2" t="s">
        <v>121</v>
      </c>
      <c r="E348" s="18" t="s">
        <v>199</v>
      </c>
      <c r="F348" s="2" t="s">
        <v>135</v>
      </c>
      <c r="G348" s="1">
        <v>5</v>
      </c>
      <c r="H348" s="43">
        <v>85981.33</v>
      </c>
      <c r="I348" s="2">
        <v>340710105</v>
      </c>
      <c r="J348" s="2" t="s">
        <v>527</v>
      </c>
      <c r="K348" s="4"/>
      <c r="L348" s="4">
        <v>0.5</v>
      </c>
      <c r="M348" s="4">
        <v>0.5</v>
      </c>
      <c r="N348" s="74">
        <v>1</v>
      </c>
    </row>
    <row r="349" spans="1:14" ht="39.9" customHeight="1" x14ac:dyDescent="0.25">
      <c r="A349" s="94"/>
      <c r="B349" s="95"/>
      <c r="C349" s="2" t="s">
        <v>230</v>
      </c>
      <c r="D349" s="2" t="s">
        <v>122</v>
      </c>
      <c r="E349" s="2" t="s">
        <v>122</v>
      </c>
      <c r="F349" s="2" t="s">
        <v>487</v>
      </c>
      <c r="G349" s="1">
        <v>5</v>
      </c>
      <c r="H349" s="43">
        <v>27449.16</v>
      </c>
      <c r="I349" s="2">
        <v>340710106</v>
      </c>
      <c r="J349" s="2" t="s">
        <v>527</v>
      </c>
      <c r="K349" s="4"/>
      <c r="L349" s="4">
        <v>0.5</v>
      </c>
      <c r="M349" s="4">
        <v>0.5</v>
      </c>
      <c r="N349" s="74">
        <v>1</v>
      </c>
    </row>
    <row r="350" spans="1:14" ht="39.9" customHeight="1" x14ac:dyDescent="0.25">
      <c r="A350" s="94"/>
      <c r="B350" s="95"/>
      <c r="C350" s="2" t="s">
        <v>230</v>
      </c>
      <c r="D350" s="2" t="s">
        <v>123</v>
      </c>
      <c r="E350" s="2" t="s">
        <v>295</v>
      </c>
      <c r="F350" s="2" t="s">
        <v>487</v>
      </c>
      <c r="G350" s="1">
        <v>5</v>
      </c>
      <c r="H350" s="43">
        <v>9129.15</v>
      </c>
      <c r="I350" s="2">
        <v>340710203</v>
      </c>
      <c r="J350" s="2" t="s">
        <v>527</v>
      </c>
      <c r="K350" s="4"/>
      <c r="L350" s="4">
        <v>0.5</v>
      </c>
      <c r="M350" s="4">
        <v>0.5</v>
      </c>
      <c r="N350" s="74">
        <v>1</v>
      </c>
    </row>
    <row r="351" spans="1:14" ht="39.9" customHeight="1" x14ac:dyDescent="0.25">
      <c r="A351" s="94"/>
      <c r="B351" s="95"/>
      <c r="C351" s="2" t="s">
        <v>230</v>
      </c>
      <c r="D351" s="2" t="s">
        <v>124</v>
      </c>
      <c r="E351" s="2" t="s">
        <v>295</v>
      </c>
      <c r="F351" s="2" t="s">
        <v>487</v>
      </c>
      <c r="G351" s="1">
        <v>5</v>
      </c>
      <c r="H351" s="43">
        <f>4193.75+375</f>
        <v>4568.75</v>
      </c>
      <c r="I351" s="2">
        <v>340710204</v>
      </c>
      <c r="J351" s="2" t="s">
        <v>527</v>
      </c>
      <c r="K351" s="4"/>
      <c r="L351" s="4">
        <v>0.5</v>
      </c>
      <c r="M351" s="4">
        <v>0.5</v>
      </c>
      <c r="N351" s="74">
        <v>1</v>
      </c>
    </row>
    <row r="352" spans="1:14" ht="39.9" customHeight="1" x14ac:dyDescent="0.25">
      <c r="A352" s="94"/>
      <c r="B352" s="95"/>
      <c r="C352" s="2" t="s">
        <v>230</v>
      </c>
      <c r="D352" s="1" t="s">
        <v>125</v>
      </c>
      <c r="E352" s="18" t="s">
        <v>296</v>
      </c>
      <c r="F352" s="18" t="s">
        <v>296</v>
      </c>
      <c r="G352" s="1">
        <v>5</v>
      </c>
      <c r="H352" s="43">
        <v>4403.1400000000003</v>
      </c>
      <c r="I352" s="2">
        <v>340710509</v>
      </c>
      <c r="J352" s="2" t="s">
        <v>528</v>
      </c>
      <c r="K352" s="4"/>
      <c r="L352" s="4">
        <v>0.5</v>
      </c>
      <c r="M352" s="4">
        <v>0.5</v>
      </c>
      <c r="N352" s="74">
        <v>1</v>
      </c>
    </row>
    <row r="353" spans="1:14" ht="35.15" customHeight="1" x14ac:dyDescent="0.25">
      <c r="A353" s="94"/>
      <c r="B353" s="95"/>
      <c r="C353" s="2" t="s">
        <v>230</v>
      </c>
      <c r="D353" s="2" t="s">
        <v>362</v>
      </c>
      <c r="E353" s="18" t="s">
        <v>200</v>
      </c>
      <c r="F353" s="2" t="s">
        <v>529</v>
      </c>
      <c r="G353" s="1">
        <v>5</v>
      </c>
      <c r="H353" s="43">
        <v>38705.64</v>
      </c>
      <c r="I353" s="2">
        <v>340710510</v>
      </c>
      <c r="J353" s="2" t="s">
        <v>528</v>
      </c>
      <c r="K353" s="4"/>
      <c r="L353" s="4">
        <v>0.5</v>
      </c>
      <c r="M353" s="4">
        <v>0.5</v>
      </c>
      <c r="N353" s="74">
        <v>1</v>
      </c>
    </row>
    <row r="354" spans="1:14" ht="35.15" customHeight="1" x14ac:dyDescent="0.25">
      <c r="A354" s="94"/>
      <c r="B354" s="95"/>
      <c r="C354" s="2" t="s">
        <v>230</v>
      </c>
      <c r="D354" s="1" t="s">
        <v>133</v>
      </c>
      <c r="E354" s="2" t="s">
        <v>140</v>
      </c>
      <c r="F354" s="2" t="s">
        <v>489</v>
      </c>
      <c r="G354" s="1">
        <v>5</v>
      </c>
      <c r="H354" s="43">
        <v>500</v>
      </c>
      <c r="I354" s="2">
        <v>340710512</v>
      </c>
      <c r="J354" s="2" t="s">
        <v>201</v>
      </c>
      <c r="K354" s="4"/>
      <c r="L354" s="4">
        <v>0.5</v>
      </c>
      <c r="M354" s="4">
        <v>0.5</v>
      </c>
      <c r="N354" s="74">
        <v>1</v>
      </c>
    </row>
    <row r="355" spans="1:14" ht="39.9" customHeight="1" x14ac:dyDescent="0.25">
      <c r="A355" s="94"/>
      <c r="B355" s="95"/>
      <c r="C355" s="2" t="s">
        <v>230</v>
      </c>
      <c r="D355" s="2" t="s">
        <v>127</v>
      </c>
      <c r="E355" s="2" t="s">
        <v>295</v>
      </c>
      <c r="F355" s="1" t="s">
        <v>487</v>
      </c>
      <c r="G355" s="1">
        <v>5</v>
      </c>
      <c r="H355" s="43">
        <v>12880.42</v>
      </c>
      <c r="I355" s="2">
        <v>340710801</v>
      </c>
      <c r="J355" s="2" t="s">
        <v>527</v>
      </c>
      <c r="K355" s="4"/>
      <c r="L355" s="4">
        <v>0.5</v>
      </c>
      <c r="M355" s="4">
        <v>0.5</v>
      </c>
      <c r="N355" s="74">
        <v>1</v>
      </c>
    </row>
    <row r="356" spans="1:14" ht="31.5" x14ac:dyDescent="0.25">
      <c r="A356" s="94"/>
      <c r="B356" s="95"/>
      <c r="C356" s="2" t="s">
        <v>230</v>
      </c>
      <c r="D356" s="2" t="s">
        <v>128</v>
      </c>
      <c r="E356" s="2" t="s">
        <v>295</v>
      </c>
      <c r="F356" s="2" t="s">
        <v>295</v>
      </c>
      <c r="G356" s="1">
        <v>5</v>
      </c>
      <c r="H356" s="43">
        <v>9126.67</v>
      </c>
      <c r="I356" s="2">
        <v>340710602</v>
      </c>
      <c r="J356" s="2" t="s">
        <v>527</v>
      </c>
      <c r="K356" s="4"/>
      <c r="L356" s="4">
        <v>0.5</v>
      </c>
      <c r="M356" s="4">
        <v>0.5</v>
      </c>
      <c r="N356" s="74">
        <v>1</v>
      </c>
    </row>
    <row r="357" spans="1:14" ht="42" x14ac:dyDescent="0.25">
      <c r="A357" s="94"/>
      <c r="B357" s="95"/>
      <c r="C357" s="2" t="s">
        <v>230</v>
      </c>
      <c r="D357" s="2" t="s">
        <v>12</v>
      </c>
      <c r="E357" s="2" t="s">
        <v>180</v>
      </c>
      <c r="F357" s="2" t="s">
        <v>13</v>
      </c>
      <c r="G357" s="1">
        <v>5</v>
      </c>
      <c r="H357" s="43">
        <v>4704.45</v>
      </c>
      <c r="I357" s="2">
        <v>340710707</v>
      </c>
      <c r="J357" s="2" t="s">
        <v>527</v>
      </c>
      <c r="K357" s="4"/>
      <c r="L357" s="4">
        <v>0.5</v>
      </c>
      <c r="M357" s="4">
        <v>0.5</v>
      </c>
      <c r="N357" s="74">
        <v>1</v>
      </c>
    </row>
    <row r="358" spans="1:14" ht="26.25" customHeight="1" x14ac:dyDescent="0.25">
      <c r="A358" s="94"/>
      <c r="B358" s="95"/>
      <c r="C358" s="7" t="s">
        <v>230</v>
      </c>
      <c r="D358" s="97" t="s">
        <v>248</v>
      </c>
      <c r="E358" s="97"/>
      <c r="F358" s="97"/>
      <c r="G358" s="9"/>
      <c r="H358" s="45">
        <f>+SUM(H348:H357)</f>
        <v>197448.71000000002</v>
      </c>
      <c r="I358" s="7"/>
      <c r="J358" s="7"/>
      <c r="K358" s="10"/>
      <c r="L358" s="10"/>
      <c r="M358" s="10"/>
      <c r="N358" s="75"/>
    </row>
    <row r="359" spans="1:14" ht="21" x14ac:dyDescent="0.25">
      <c r="A359" s="94"/>
      <c r="B359" s="95"/>
      <c r="C359" s="2" t="s">
        <v>230</v>
      </c>
      <c r="D359" s="2" t="s">
        <v>36</v>
      </c>
      <c r="E359" s="18" t="s">
        <v>420</v>
      </c>
      <c r="F359" s="2" t="s">
        <v>202</v>
      </c>
      <c r="G359" s="1">
        <v>5</v>
      </c>
      <c r="H359" s="43">
        <v>155.30000000000001</v>
      </c>
      <c r="I359" s="2">
        <v>340730101</v>
      </c>
      <c r="J359" s="2" t="s">
        <v>530</v>
      </c>
      <c r="K359" s="4"/>
      <c r="L359" s="4">
        <v>0.5</v>
      </c>
      <c r="M359" s="4">
        <v>0.5</v>
      </c>
      <c r="N359" s="74">
        <v>1</v>
      </c>
    </row>
    <row r="360" spans="1:14" ht="21" x14ac:dyDescent="0.25">
      <c r="A360" s="94"/>
      <c r="B360" s="95"/>
      <c r="C360" s="2" t="s">
        <v>230</v>
      </c>
      <c r="D360" s="2" t="s">
        <v>62</v>
      </c>
      <c r="E360" s="18" t="s">
        <v>203</v>
      </c>
      <c r="F360" s="2" t="s">
        <v>202</v>
      </c>
      <c r="G360" s="1">
        <v>5</v>
      </c>
      <c r="H360" s="43">
        <v>1392.24</v>
      </c>
      <c r="I360" s="2">
        <v>340730104</v>
      </c>
      <c r="J360" s="2" t="s">
        <v>530</v>
      </c>
      <c r="K360" s="4"/>
      <c r="L360" s="4">
        <v>0.5</v>
      </c>
      <c r="M360" s="4">
        <v>0.5</v>
      </c>
      <c r="N360" s="74">
        <v>1</v>
      </c>
    </row>
    <row r="361" spans="1:14" ht="21" x14ac:dyDescent="0.25">
      <c r="A361" s="94"/>
      <c r="B361" s="95"/>
      <c r="C361" s="2" t="s">
        <v>230</v>
      </c>
      <c r="D361" s="2" t="s">
        <v>63</v>
      </c>
      <c r="E361" s="18" t="s">
        <v>204</v>
      </c>
      <c r="F361" s="2" t="s">
        <v>202</v>
      </c>
      <c r="G361" s="1">
        <v>5</v>
      </c>
      <c r="H361" s="43">
        <v>5594.04</v>
      </c>
      <c r="I361" s="2">
        <v>340730105</v>
      </c>
      <c r="J361" s="2" t="s">
        <v>530</v>
      </c>
      <c r="K361" s="4"/>
      <c r="L361" s="4">
        <v>0.5</v>
      </c>
      <c r="M361" s="4">
        <v>0.5</v>
      </c>
      <c r="N361" s="74">
        <v>1</v>
      </c>
    </row>
    <row r="362" spans="1:14" ht="31.5" x14ac:dyDescent="0.25">
      <c r="A362" s="94"/>
      <c r="B362" s="95"/>
      <c r="C362" s="2" t="s">
        <v>230</v>
      </c>
      <c r="D362" s="3" t="s">
        <v>66</v>
      </c>
      <c r="E362" s="18" t="s">
        <v>205</v>
      </c>
      <c r="F362" s="2" t="s">
        <v>206</v>
      </c>
      <c r="G362" s="1">
        <v>5</v>
      </c>
      <c r="H362" s="43">
        <v>39295.79</v>
      </c>
      <c r="I362" s="2">
        <v>340730204</v>
      </c>
      <c r="J362" s="2" t="s">
        <v>528</v>
      </c>
      <c r="K362" s="4"/>
      <c r="L362" s="4">
        <v>0.5</v>
      </c>
      <c r="M362" s="4">
        <v>0.5</v>
      </c>
      <c r="N362" s="74">
        <v>1</v>
      </c>
    </row>
    <row r="363" spans="1:14" ht="39.9" customHeight="1" x14ac:dyDescent="0.25">
      <c r="A363" s="94"/>
      <c r="B363" s="95"/>
      <c r="C363" s="2" t="s">
        <v>230</v>
      </c>
      <c r="D363" s="1" t="s">
        <v>15</v>
      </c>
      <c r="E363" s="1" t="s">
        <v>421</v>
      </c>
      <c r="F363" s="2" t="s">
        <v>422</v>
      </c>
      <c r="G363" s="1">
        <v>5</v>
      </c>
      <c r="H363" s="43">
        <v>200</v>
      </c>
      <c r="I363" s="2">
        <v>340730207</v>
      </c>
      <c r="J363" s="2" t="s">
        <v>528</v>
      </c>
      <c r="K363" s="4"/>
      <c r="L363" s="4">
        <v>0.5</v>
      </c>
      <c r="M363" s="4">
        <v>0.5</v>
      </c>
      <c r="N363" s="74">
        <v>1</v>
      </c>
    </row>
    <row r="364" spans="1:14" ht="21" x14ac:dyDescent="0.25">
      <c r="A364" s="94"/>
      <c r="B364" s="95"/>
      <c r="C364" s="2" t="s">
        <v>230</v>
      </c>
      <c r="D364" s="2" t="s">
        <v>67</v>
      </c>
      <c r="E364" s="2" t="s">
        <v>207</v>
      </c>
      <c r="F364" s="2" t="s">
        <v>423</v>
      </c>
      <c r="G364" s="1">
        <v>5</v>
      </c>
      <c r="H364" s="44">
        <v>10950</v>
      </c>
      <c r="I364" s="2">
        <v>340730208</v>
      </c>
      <c r="J364" s="2" t="s">
        <v>528</v>
      </c>
      <c r="K364" s="4"/>
      <c r="L364" s="4">
        <v>0.5</v>
      </c>
      <c r="M364" s="4">
        <v>0.5</v>
      </c>
      <c r="N364" s="74">
        <v>1</v>
      </c>
    </row>
    <row r="365" spans="1:14" ht="42" x14ac:dyDescent="0.25">
      <c r="A365" s="94"/>
      <c r="B365" s="95"/>
      <c r="C365" s="2" t="s">
        <v>230</v>
      </c>
      <c r="D365" s="2" t="s">
        <v>16</v>
      </c>
      <c r="E365" s="2" t="s">
        <v>308</v>
      </c>
      <c r="F365" s="2" t="s">
        <v>208</v>
      </c>
      <c r="G365" s="1">
        <v>5</v>
      </c>
      <c r="H365" s="43">
        <v>1257.5999999999999</v>
      </c>
      <c r="I365" s="2">
        <v>340730255</v>
      </c>
      <c r="J365" s="2" t="s">
        <v>528</v>
      </c>
      <c r="K365" s="4"/>
      <c r="L365" s="4">
        <v>0.5</v>
      </c>
      <c r="M365" s="4">
        <v>0.5</v>
      </c>
      <c r="N365" s="74">
        <v>1</v>
      </c>
    </row>
    <row r="366" spans="1:14" ht="21" x14ac:dyDescent="0.25">
      <c r="A366" s="94"/>
      <c r="B366" s="95"/>
      <c r="C366" s="2" t="s">
        <v>230</v>
      </c>
      <c r="D366" s="2" t="s">
        <v>18</v>
      </c>
      <c r="E366" s="2" t="s">
        <v>209</v>
      </c>
      <c r="F366" s="2" t="s">
        <v>210</v>
      </c>
      <c r="G366" s="1">
        <v>5</v>
      </c>
      <c r="H366" s="43">
        <v>200</v>
      </c>
      <c r="I366" s="2">
        <v>340730301</v>
      </c>
      <c r="J366" s="2" t="s">
        <v>528</v>
      </c>
      <c r="K366" s="4"/>
      <c r="L366" s="4">
        <v>0.5</v>
      </c>
      <c r="M366" s="4">
        <v>0.5</v>
      </c>
      <c r="N366" s="74">
        <v>1</v>
      </c>
    </row>
    <row r="367" spans="1:14" ht="21" x14ac:dyDescent="0.25">
      <c r="A367" s="94"/>
      <c r="B367" s="95"/>
      <c r="C367" s="2" t="s">
        <v>230</v>
      </c>
      <c r="D367" s="2" t="s">
        <v>181</v>
      </c>
      <c r="E367" s="2" t="s">
        <v>299</v>
      </c>
      <c r="F367" s="2" t="s">
        <v>211</v>
      </c>
      <c r="G367" s="1">
        <v>5</v>
      </c>
      <c r="H367" s="43">
        <v>200</v>
      </c>
      <c r="I367" s="2">
        <v>340730303</v>
      </c>
      <c r="J367" s="2" t="s">
        <v>528</v>
      </c>
      <c r="K367" s="4"/>
      <c r="L367" s="4">
        <v>0.5</v>
      </c>
      <c r="M367" s="4">
        <v>0.5</v>
      </c>
      <c r="N367" s="74">
        <v>1</v>
      </c>
    </row>
    <row r="368" spans="1:14" ht="21" x14ac:dyDescent="0.25">
      <c r="A368" s="94"/>
      <c r="B368" s="95"/>
      <c r="C368" s="2" t="s">
        <v>230</v>
      </c>
      <c r="D368" s="2" t="s">
        <v>70</v>
      </c>
      <c r="E368" s="2" t="s">
        <v>424</v>
      </c>
      <c r="F368" s="2" t="s">
        <v>212</v>
      </c>
      <c r="G368" s="1">
        <v>5</v>
      </c>
      <c r="H368" s="43">
        <v>3625</v>
      </c>
      <c r="I368" s="2">
        <v>340730402</v>
      </c>
      <c r="J368" s="2" t="s">
        <v>528</v>
      </c>
      <c r="K368" s="4"/>
      <c r="L368" s="4">
        <v>0.5</v>
      </c>
      <c r="M368" s="4">
        <v>0.5</v>
      </c>
      <c r="N368" s="74">
        <v>1</v>
      </c>
    </row>
    <row r="369" spans="1:14" ht="42" x14ac:dyDescent="0.25">
      <c r="A369" s="94"/>
      <c r="B369" s="95"/>
      <c r="C369" s="2" t="s">
        <v>230</v>
      </c>
      <c r="D369" s="2" t="s">
        <v>72</v>
      </c>
      <c r="E369" s="18" t="s">
        <v>213</v>
      </c>
      <c r="F369" s="2" t="s">
        <v>214</v>
      </c>
      <c r="G369" s="1">
        <v>5</v>
      </c>
      <c r="H369" s="43">
        <v>4104.04</v>
      </c>
      <c r="I369" s="2">
        <v>340730404</v>
      </c>
      <c r="J369" s="2" t="s">
        <v>528</v>
      </c>
      <c r="K369" s="4"/>
      <c r="L369" s="4">
        <v>0.5</v>
      </c>
      <c r="M369" s="4">
        <v>0.5</v>
      </c>
      <c r="N369" s="74">
        <v>1</v>
      </c>
    </row>
    <row r="370" spans="1:14" ht="21" x14ac:dyDescent="0.25">
      <c r="A370" s="94"/>
      <c r="B370" s="95"/>
      <c r="C370" s="2" t="s">
        <v>230</v>
      </c>
      <c r="D370" s="1" t="s">
        <v>19</v>
      </c>
      <c r="E370" s="1" t="s">
        <v>425</v>
      </c>
      <c r="F370" s="2" t="s">
        <v>215</v>
      </c>
      <c r="G370" s="1">
        <v>5</v>
      </c>
      <c r="H370" s="43">
        <v>2719</v>
      </c>
      <c r="I370" s="2">
        <v>340730405</v>
      </c>
      <c r="J370" s="2" t="s">
        <v>528</v>
      </c>
      <c r="K370" s="4"/>
      <c r="L370" s="4">
        <v>0.5</v>
      </c>
      <c r="M370" s="4">
        <v>0.5</v>
      </c>
      <c r="N370" s="74">
        <v>1</v>
      </c>
    </row>
    <row r="371" spans="1:14" ht="42" x14ac:dyDescent="0.25">
      <c r="A371" s="94"/>
      <c r="B371" s="95"/>
      <c r="C371" s="2" t="s">
        <v>230</v>
      </c>
      <c r="D371" s="2" t="s">
        <v>22</v>
      </c>
      <c r="E371" s="18" t="s">
        <v>531</v>
      </c>
      <c r="F371" s="2" t="s">
        <v>216</v>
      </c>
      <c r="G371" s="1">
        <v>5</v>
      </c>
      <c r="H371" s="43">
        <v>22000</v>
      </c>
      <c r="I371" s="2">
        <v>340730605</v>
      </c>
      <c r="J371" s="2" t="s">
        <v>528</v>
      </c>
      <c r="K371" s="4"/>
      <c r="L371" s="4">
        <v>0.5</v>
      </c>
      <c r="M371" s="4">
        <v>0.5</v>
      </c>
      <c r="N371" s="74">
        <v>1</v>
      </c>
    </row>
    <row r="372" spans="1:14" ht="31.25" customHeight="1" x14ac:dyDescent="0.25">
      <c r="A372" s="94"/>
      <c r="B372" s="95"/>
      <c r="C372" s="2" t="s">
        <v>230</v>
      </c>
      <c r="D372" s="2" t="s">
        <v>22</v>
      </c>
      <c r="E372" s="2" t="s">
        <v>426</v>
      </c>
      <c r="F372" s="2" t="s">
        <v>427</v>
      </c>
      <c r="G372" s="1">
        <v>5</v>
      </c>
      <c r="H372" s="43">
        <v>43303.57</v>
      </c>
      <c r="I372" s="2">
        <v>340730605</v>
      </c>
      <c r="J372" s="2" t="s">
        <v>528</v>
      </c>
      <c r="K372" s="4"/>
      <c r="L372" s="4">
        <v>0.5</v>
      </c>
      <c r="M372" s="4">
        <v>0.5</v>
      </c>
      <c r="N372" s="74">
        <v>1</v>
      </c>
    </row>
    <row r="373" spans="1:14" ht="31.5" x14ac:dyDescent="0.25">
      <c r="A373" s="94"/>
      <c r="B373" s="95"/>
      <c r="C373" s="2" t="s">
        <v>230</v>
      </c>
      <c r="D373" s="2" t="s">
        <v>58</v>
      </c>
      <c r="E373" s="18" t="s">
        <v>90</v>
      </c>
      <c r="F373" s="2" t="s">
        <v>24</v>
      </c>
      <c r="G373" s="1">
        <v>5</v>
      </c>
      <c r="H373" s="43">
        <v>800</v>
      </c>
      <c r="I373" s="2">
        <v>340730612</v>
      </c>
      <c r="J373" s="2" t="s">
        <v>528</v>
      </c>
      <c r="K373" s="4"/>
      <c r="L373" s="4">
        <v>0.5</v>
      </c>
      <c r="M373" s="4">
        <v>0.5</v>
      </c>
      <c r="N373" s="74">
        <v>1</v>
      </c>
    </row>
    <row r="374" spans="1:14" ht="31.5" x14ac:dyDescent="0.25">
      <c r="A374" s="94"/>
      <c r="B374" s="95"/>
      <c r="C374" s="2" t="s">
        <v>230</v>
      </c>
      <c r="D374" s="2" t="s">
        <v>74</v>
      </c>
      <c r="E374" s="18" t="s">
        <v>428</v>
      </c>
      <c r="F374" s="2" t="s">
        <v>217</v>
      </c>
      <c r="G374" s="1">
        <v>5</v>
      </c>
      <c r="H374" s="43">
        <f>1942.6+1000</f>
        <v>2942.6</v>
      </c>
      <c r="I374" s="2">
        <v>340730802</v>
      </c>
      <c r="J374" s="2" t="s">
        <v>528</v>
      </c>
      <c r="K374" s="4"/>
      <c r="L374" s="4">
        <v>0.5</v>
      </c>
      <c r="M374" s="4">
        <v>0.5</v>
      </c>
      <c r="N374" s="74">
        <v>1</v>
      </c>
    </row>
    <row r="375" spans="1:14" ht="31.5" x14ac:dyDescent="0.25">
      <c r="A375" s="94"/>
      <c r="B375" s="95"/>
      <c r="C375" s="2" t="s">
        <v>230</v>
      </c>
      <c r="D375" s="2" t="s">
        <v>74</v>
      </c>
      <c r="E375" s="18" t="s">
        <v>428</v>
      </c>
      <c r="F375" s="2" t="s">
        <v>217</v>
      </c>
      <c r="G375" s="1">
        <v>5</v>
      </c>
      <c r="H375" s="43">
        <v>108.2</v>
      </c>
      <c r="I375" s="2">
        <v>340730802</v>
      </c>
      <c r="J375" s="2" t="s">
        <v>528</v>
      </c>
      <c r="K375" s="4"/>
      <c r="L375" s="4">
        <v>0.5</v>
      </c>
      <c r="M375" s="4">
        <v>0.5</v>
      </c>
      <c r="N375" s="74">
        <v>1</v>
      </c>
    </row>
    <row r="376" spans="1:14" ht="42" x14ac:dyDescent="0.25">
      <c r="A376" s="94"/>
      <c r="B376" s="95"/>
      <c r="C376" s="2" t="s">
        <v>230</v>
      </c>
      <c r="D376" s="2" t="s">
        <v>29</v>
      </c>
      <c r="E376" s="2" t="s">
        <v>308</v>
      </c>
      <c r="F376" s="2" t="s">
        <v>215</v>
      </c>
      <c r="G376" s="1">
        <v>5</v>
      </c>
      <c r="H376" s="43">
        <v>1740</v>
      </c>
      <c r="I376" s="2">
        <v>340730803</v>
      </c>
      <c r="J376" s="2" t="s">
        <v>528</v>
      </c>
      <c r="K376" s="4"/>
      <c r="L376" s="4">
        <v>0.5</v>
      </c>
      <c r="M376" s="4">
        <v>0.5</v>
      </c>
      <c r="N376" s="74">
        <v>1</v>
      </c>
    </row>
    <row r="377" spans="1:14" ht="21" x14ac:dyDescent="0.25">
      <c r="A377" s="94"/>
      <c r="B377" s="95"/>
      <c r="C377" s="2" t="s">
        <v>230</v>
      </c>
      <c r="D377" s="1" t="s">
        <v>30</v>
      </c>
      <c r="E377" s="2" t="s">
        <v>304</v>
      </c>
      <c r="F377" s="2" t="s">
        <v>218</v>
      </c>
      <c r="G377" s="1">
        <v>5</v>
      </c>
      <c r="H377" s="43">
        <v>3800</v>
      </c>
      <c r="I377" s="2">
        <v>340730804</v>
      </c>
      <c r="J377" s="2" t="s">
        <v>528</v>
      </c>
      <c r="K377" s="4"/>
      <c r="L377" s="4">
        <v>0.5</v>
      </c>
      <c r="M377" s="4">
        <v>0.5</v>
      </c>
      <c r="N377" s="74">
        <v>1</v>
      </c>
    </row>
    <row r="378" spans="1:14" ht="21" x14ac:dyDescent="0.25">
      <c r="A378" s="94"/>
      <c r="B378" s="95"/>
      <c r="C378" s="2" t="s">
        <v>230</v>
      </c>
      <c r="D378" s="2" t="s">
        <v>77</v>
      </c>
      <c r="E378" s="2" t="s">
        <v>532</v>
      </c>
      <c r="F378" s="2" t="s">
        <v>219</v>
      </c>
      <c r="G378" s="1">
        <v>5</v>
      </c>
      <c r="H378" s="43">
        <v>1000</v>
      </c>
      <c r="I378" s="2">
        <v>340730805</v>
      </c>
      <c r="J378" s="2" t="s">
        <v>528</v>
      </c>
      <c r="K378" s="4"/>
      <c r="L378" s="4">
        <v>0.5</v>
      </c>
      <c r="M378" s="4">
        <v>0.5</v>
      </c>
      <c r="N378" s="74">
        <v>1</v>
      </c>
    </row>
    <row r="379" spans="1:14" ht="31.5" x14ac:dyDescent="0.25">
      <c r="A379" s="94"/>
      <c r="B379" s="95"/>
      <c r="C379" s="2" t="s">
        <v>230</v>
      </c>
      <c r="D379" s="2" t="s">
        <v>78</v>
      </c>
      <c r="E379" s="2" t="s">
        <v>429</v>
      </c>
      <c r="F379" s="1" t="s">
        <v>305</v>
      </c>
      <c r="G379" s="1">
        <v>5</v>
      </c>
      <c r="H379" s="43">
        <v>690</v>
      </c>
      <c r="I379" s="2">
        <v>340730807</v>
      </c>
      <c r="J379" s="2" t="s">
        <v>528</v>
      </c>
      <c r="K379" s="4"/>
      <c r="L379" s="4">
        <v>0.5</v>
      </c>
      <c r="M379" s="4">
        <v>0.5</v>
      </c>
      <c r="N379" s="74">
        <v>1</v>
      </c>
    </row>
    <row r="380" spans="1:14" ht="42" x14ac:dyDescent="0.25">
      <c r="A380" s="94"/>
      <c r="B380" s="95"/>
      <c r="C380" s="2" t="s">
        <v>230</v>
      </c>
      <c r="D380" s="2" t="s">
        <v>430</v>
      </c>
      <c r="E380" s="18" t="s">
        <v>220</v>
      </c>
      <c r="F380" s="2" t="s">
        <v>221</v>
      </c>
      <c r="G380" s="1">
        <v>5</v>
      </c>
      <c r="H380" s="43">
        <v>96528.91</v>
      </c>
      <c r="I380" s="2">
        <v>340730811</v>
      </c>
      <c r="J380" s="2" t="s">
        <v>528</v>
      </c>
      <c r="K380" s="4"/>
      <c r="L380" s="4">
        <v>0.5</v>
      </c>
      <c r="M380" s="4">
        <v>0.5</v>
      </c>
      <c r="N380" s="74">
        <v>1</v>
      </c>
    </row>
    <row r="381" spans="1:14" ht="21" x14ac:dyDescent="0.25">
      <c r="A381" s="94"/>
      <c r="B381" s="95"/>
      <c r="C381" s="2" t="s">
        <v>230</v>
      </c>
      <c r="D381" s="1" t="s">
        <v>35</v>
      </c>
      <c r="E381" s="2" t="s">
        <v>492</v>
      </c>
      <c r="F381" s="2" t="s">
        <v>215</v>
      </c>
      <c r="G381" s="1">
        <v>5</v>
      </c>
      <c r="H381" s="43">
        <v>12472.8</v>
      </c>
      <c r="I381" s="2">
        <v>340730813</v>
      </c>
      <c r="J381" s="2" t="s">
        <v>528</v>
      </c>
      <c r="K381" s="4"/>
      <c r="L381" s="4">
        <v>0.5</v>
      </c>
      <c r="M381" s="4">
        <v>0.5</v>
      </c>
      <c r="N381" s="74">
        <v>1</v>
      </c>
    </row>
    <row r="382" spans="1:14" ht="21" x14ac:dyDescent="0.25">
      <c r="A382" s="94"/>
      <c r="B382" s="95"/>
      <c r="C382" s="2" t="s">
        <v>230</v>
      </c>
      <c r="D382" s="2" t="s">
        <v>80</v>
      </c>
      <c r="E382" s="2" t="s">
        <v>222</v>
      </c>
      <c r="F382" s="2" t="s">
        <v>223</v>
      </c>
      <c r="G382" s="1">
        <v>5</v>
      </c>
      <c r="H382" s="43">
        <v>5000</v>
      </c>
      <c r="I382" s="2">
        <v>340770201</v>
      </c>
      <c r="J382" s="2" t="s">
        <v>528</v>
      </c>
      <c r="K382" s="4"/>
      <c r="L382" s="4">
        <v>0.5</v>
      </c>
      <c r="M382" s="4">
        <v>0.5</v>
      </c>
      <c r="N382" s="74">
        <v>1</v>
      </c>
    </row>
    <row r="383" spans="1:14" ht="21" x14ac:dyDescent="0.25">
      <c r="A383" s="94"/>
      <c r="B383" s="95"/>
      <c r="C383" s="2" t="s">
        <v>230</v>
      </c>
      <c r="D383" s="1" t="s">
        <v>43</v>
      </c>
      <c r="E383" s="2" t="s">
        <v>431</v>
      </c>
      <c r="F383" s="2" t="s">
        <v>224</v>
      </c>
      <c r="G383" s="1">
        <v>5</v>
      </c>
      <c r="H383" s="43">
        <v>4000</v>
      </c>
      <c r="I383" s="2">
        <v>340840103</v>
      </c>
      <c r="J383" s="2" t="s">
        <v>528</v>
      </c>
      <c r="K383" s="4"/>
      <c r="L383" s="4">
        <v>0.5</v>
      </c>
      <c r="M383" s="4">
        <v>0.5</v>
      </c>
      <c r="N383" s="74">
        <v>1</v>
      </c>
    </row>
    <row r="384" spans="1:14" ht="31.5" x14ac:dyDescent="0.25">
      <c r="A384" s="94"/>
      <c r="B384" s="95"/>
      <c r="C384" s="2" t="s">
        <v>230</v>
      </c>
      <c r="D384" s="2" t="s">
        <v>72</v>
      </c>
      <c r="E384" s="18" t="s">
        <v>225</v>
      </c>
      <c r="F384" s="2" t="s">
        <v>226</v>
      </c>
      <c r="G384" s="1">
        <v>5</v>
      </c>
      <c r="H384" s="43">
        <f>18300</f>
        <v>18300</v>
      </c>
      <c r="I384" s="2">
        <v>340840104</v>
      </c>
      <c r="J384" s="2" t="s">
        <v>528</v>
      </c>
      <c r="K384" s="4"/>
      <c r="L384" s="4">
        <v>0.5</v>
      </c>
      <c r="M384" s="4">
        <v>0.5</v>
      </c>
      <c r="N384" s="74">
        <v>1</v>
      </c>
    </row>
    <row r="385" spans="1:14" ht="31.5" x14ac:dyDescent="0.25">
      <c r="A385" s="94"/>
      <c r="B385" s="95"/>
      <c r="C385" s="2" t="s">
        <v>230</v>
      </c>
      <c r="D385" s="1" t="s">
        <v>19</v>
      </c>
      <c r="E385" s="1" t="s">
        <v>432</v>
      </c>
      <c r="F385" s="2" t="s">
        <v>227</v>
      </c>
      <c r="G385" s="1">
        <v>5</v>
      </c>
      <c r="H385" s="43">
        <v>13600</v>
      </c>
      <c r="I385" s="2">
        <v>340840105</v>
      </c>
      <c r="J385" s="2" t="s">
        <v>528</v>
      </c>
      <c r="K385" s="4"/>
      <c r="L385" s="4">
        <v>0.5</v>
      </c>
      <c r="M385" s="4">
        <v>0.5</v>
      </c>
      <c r="N385" s="74">
        <v>1</v>
      </c>
    </row>
    <row r="386" spans="1:14" ht="21" x14ac:dyDescent="0.25">
      <c r="A386" s="94"/>
      <c r="B386" s="95"/>
      <c r="C386" s="2" t="s">
        <v>230</v>
      </c>
      <c r="D386" s="2" t="s">
        <v>82</v>
      </c>
      <c r="E386" s="2" t="s">
        <v>228</v>
      </c>
      <c r="F386" s="2" t="s">
        <v>229</v>
      </c>
      <c r="G386" s="1">
        <v>5</v>
      </c>
      <c r="H386" s="43">
        <f>26027.68-8000</f>
        <v>18027.68</v>
      </c>
      <c r="I386" s="2">
        <v>340840107</v>
      </c>
      <c r="J386" s="2" t="s">
        <v>528</v>
      </c>
      <c r="K386" s="4"/>
      <c r="L386" s="4">
        <v>0.5</v>
      </c>
      <c r="M386" s="4">
        <v>0.5</v>
      </c>
      <c r="N386" s="74">
        <v>1</v>
      </c>
    </row>
    <row r="387" spans="1:14" x14ac:dyDescent="0.25">
      <c r="A387" s="94"/>
      <c r="B387" s="95"/>
      <c r="C387" s="12" t="s">
        <v>230</v>
      </c>
      <c r="D387" s="97" t="s">
        <v>249</v>
      </c>
      <c r="E387" s="97"/>
      <c r="F387" s="97"/>
      <c r="G387" s="23"/>
      <c r="H387" s="45">
        <f>+SUM(H359:H386)</f>
        <v>314006.76999999996</v>
      </c>
      <c r="I387" s="12"/>
      <c r="J387" s="12"/>
      <c r="K387" s="13"/>
      <c r="L387" s="13"/>
      <c r="M387" s="13"/>
      <c r="N387" s="76"/>
    </row>
    <row r="388" spans="1:14" s="47" customFormat="1" ht="21.75" customHeight="1" x14ac:dyDescent="0.25">
      <c r="A388" s="94"/>
      <c r="B388" s="95"/>
      <c r="C388" s="96" t="s">
        <v>319</v>
      </c>
      <c r="D388" s="96"/>
      <c r="E388" s="96"/>
      <c r="F388" s="96"/>
      <c r="G388" s="88"/>
      <c r="H388" s="89">
        <f>H358+H387</f>
        <v>511455.48</v>
      </c>
      <c r="I388" s="88"/>
      <c r="J388" s="88"/>
      <c r="K388" s="88"/>
      <c r="L388" s="88"/>
      <c r="M388" s="88"/>
      <c r="N388" s="90"/>
    </row>
    <row r="389" spans="1:14" ht="52.5" x14ac:dyDescent="0.25">
      <c r="A389" s="99"/>
      <c r="B389" s="100"/>
      <c r="C389" s="1" t="s">
        <v>14</v>
      </c>
      <c r="D389" s="2" t="s">
        <v>121</v>
      </c>
      <c r="E389" s="2" t="s">
        <v>533</v>
      </c>
      <c r="F389" s="2" t="s">
        <v>487</v>
      </c>
      <c r="G389" s="1">
        <v>5</v>
      </c>
      <c r="H389" s="52">
        <v>67315.87</v>
      </c>
      <c r="I389" s="53">
        <v>361710105</v>
      </c>
      <c r="J389" s="1" t="s">
        <v>14</v>
      </c>
      <c r="K389" s="54"/>
      <c r="L389" s="22">
        <v>0.5</v>
      </c>
      <c r="M389" s="22">
        <v>0.5</v>
      </c>
      <c r="N389" s="78">
        <v>1</v>
      </c>
    </row>
    <row r="390" spans="1:14" ht="52.5" x14ac:dyDescent="0.25">
      <c r="A390" s="99"/>
      <c r="B390" s="100"/>
      <c r="C390" s="1" t="s">
        <v>14</v>
      </c>
      <c r="D390" s="2" t="s">
        <v>122</v>
      </c>
      <c r="E390" s="2" t="s">
        <v>533</v>
      </c>
      <c r="F390" s="2" t="s">
        <v>487</v>
      </c>
      <c r="G390" s="1">
        <v>5</v>
      </c>
      <c r="H390" s="52">
        <v>445708.81</v>
      </c>
      <c r="I390" s="53">
        <v>361710106</v>
      </c>
      <c r="J390" s="1" t="s">
        <v>14</v>
      </c>
      <c r="K390" s="54"/>
      <c r="L390" s="22">
        <v>0.5</v>
      </c>
      <c r="M390" s="22">
        <v>0.5</v>
      </c>
      <c r="N390" s="78">
        <v>1</v>
      </c>
    </row>
    <row r="391" spans="1:14" ht="21" x14ac:dyDescent="0.25">
      <c r="A391" s="99"/>
      <c r="B391" s="100"/>
      <c r="C391" s="1" t="s">
        <v>14</v>
      </c>
      <c r="D391" s="1" t="s">
        <v>123</v>
      </c>
      <c r="E391" s="2" t="s">
        <v>295</v>
      </c>
      <c r="F391" s="2" t="s">
        <v>487</v>
      </c>
      <c r="G391" s="1">
        <v>5</v>
      </c>
      <c r="H391" s="52">
        <v>36461.51</v>
      </c>
      <c r="I391" s="53">
        <v>361710203</v>
      </c>
      <c r="J391" s="1" t="s">
        <v>14</v>
      </c>
      <c r="K391" s="54"/>
      <c r="L391" s="22">
        <v>0.5</v>
      </c>
      <c r="M391" s="22">
        <v>0.5</v>
      </c>
      <c r="N391" s="78">
        <v>1</v>
      </c>
    </row>
    <row r="392" spans="1:14" ht="21" x14ac:dyDescent="0.25">
      <c r="A392" s="99"/>
      <c r="B392" s="100"/>
      <c r="C392" s="1" t="s">
        <v>14</v>
      </c>
      <c r="D392" s="1" t="s">
        <v>124</v>
      </c>
      <c r="E392" s="2" t="s">
        <v>295</v>
      </c>
      <c r="F392" s="2" t="s">
        <v>487</v>
      </c>
      <c r="G392" s="1">
        <v>5</v>
      </c>
      <c r="H392" s="52">
        <f>22525.91+2025</f>
        <v>24550.91</v>
      </c>
      <c r="I392" s="53">
        <v>361710204</v>
      </c>
      <c r="J392" s="1" t="s">
        <v>14</v>
      </c>
      <c r="K392" s="54"/>
      <c r="L392" s="22">
        <v>0.5</v>
      </c>
      <c r="M392" s="22">
        <v>0.5</v>
      </c>
      <c r="N392" s="78">
        <v>1</v>
      </c>
    </row>
    <row r="393" spans="1:14" ht="52.5" x14ac:dyDescent="0.25">
      <c r="A393" s="99"/>
      <c r="B393" s="100"/>
      <c r="C393" s="1" t="s">
        <v>14</v>
      </c>
      <c r="D393" s="1" t="s">
        <v>134</v>
      </c>
      <c r="E393" s="2" t="s">
        <v>533</v>
      </c>
      <c r="F393" s="2" t="s">
        <v>534</v>
      </c>
      <c r="G393" s="1">
        <v>5</v>
      </c>
      <c r="H393" s="52">
        <v>8585.07</v>
      </c>
      <c r="I393" s="53">
        <v>361710510</v>
      </c>
      <c r="J393" s="1" t="s">
        <v>14</v>
      </c>
      <c r="K393" s="54"/>
      <c r="L393" s="22">
        <v>0.5</v>
      </c>
      <c r="M393" s="22">
        <v>0.5</v>
      </c>
      <c r="N393" s="78">
        <v>1</v>
      </c>
    </row>
    <row r="394" spans="1:14" ht="21" x14ac:dyDescent="0.25">
      <c r="A394" s="99"/>
      <c r="B394" s="100"/>
      <c r="C394" s="1" t="s">
        <v>14</v>
      </c>
      <c r="D394" s="95" t="s">
        <v>105</v>
      </c>
      <c r="E394" s="2" t="s">
        <v>357</v>
      </c>
      <c r="F394" s="2" t="s">
        <v>337</v>
      </c>
      <c r="G394" s="1">
        <v>5</v>
      </c>
      <c r="H394" s="52">
        <v>41544.5</v>
      </c>
      <c r="I394" s="53">
        <v>361710510</v>
      </c>
      <c r="J394" s="1" t="s">
        <v>14</v>
      </c>
      <c r="K394" s="54"/>
      <c r="L394" s="22">
        <v>0.5</v>
      </c>
      <c r="M394" s="22">
        <v>0.5</v>
      </c>
      <c r="N394" s="78">
        <v>1</v>
      </c>
    </row>
    <row r="395" spans="1:14" ht="21" x14ac:dyDescent="0.25">
      <c r="A395" s="99"/>
      <c r="B395" s="100"/>
      <c r="C395" s="1" t="s">
        <v>14</v>
      </c>
      <c r="D395" s="95"/>
      <c r="E395" s="2" t="s">
        <v>357</v>
      </c>
      <c r="F395" s="2" t="s">
        <v>337</v>
      </c>
      <c r="G395" s="1">
        <v>5</v>
      </c>
      <c r="H395" s="52">
        <v>11500</v>
      </c>
      <c r="I395" s="53">
        <v>361710510</v>
      </c>
      <c r="J395" s="1" t="s">
        <v>14</v>
      </c>
      <c r="K395" s="54"/>
      <c r="L395" s="22">
        <v>0.5</v>
      </c>
      <c r="M395" s="22">
        <v>0.5</v>
      </c>
      <c r="N395" s="78">
        <v>1</v>
      </c>
    </row>
    <row r="396" spans="1:14" ht="21" x14ac:dyDescent="0.25">
      <c r="A396" s="99"/>
      <c r="B396" s="100"/>
      <c r="C396" s="1" t="s">
        <v>14</v>
      </c>
      <c r="D396" s="95"/>
      <c r="E396" s="2" t="s">
        <v>357</v>
      </c>
      <c r="F396" s="2" t="s">
        <v>337</v>
      </c>
      <c r="G396" s="1">
        <v>5</v>
      </c>
      <c r="H396" s="52">
        <v>30000</v>
      </c>
      <c r="I396" s="53">
        <v>361710510</v>
      </c>
      <c r="J396" s="1" t="s">
        <v>14</v>
      </c>
      <c r="K396" s="54"/>
      <c r="L396" s="22">
        <v>0.5</v>
      </c>
      <c r="M396" s="22">
        <v>0.5</v>
      </c>
      <c r="N396" s="78">
        <v>1</v>
      </c>
    </row>
    <row r="397" spans="1:14" ht="21" x14ac:dyDescent="0.25">
      <c r="A397" s="99"/>
      <c r="B397" s="100"/>
      <c r="C397" s="1" t="s">
        <v>14</v>
      </c>
      <c r="D397" s="1" t="s">
        <v>127</v>
      </c>
      <c r="E397" s="2" t="s">
        <v>295</v>
      </c>
      <c r="F397" s="1" t="s">
        <v>487</v>
      </c>
      <c r="G397" s="1">
        <v>5</v>
      </c>
      <c r="H397" s="52">
        <v>53070.52</v>
      </c>
      <c r="I397" s="53">
        <v>361710601</v>
      </c>
      <c r="J397" s="1" t="s">
        <v>14</v>
      </c>
      <c r="K397" s="54"/>
      <c r="L397" s="22">
        <v>0.5</v>
      </c>
      <c r="M397" s="22">
        <v>0.5</v>
      </c>
      <c r="N397" s="78">
        <v>1</v>
      </c>
    </row>
    <row r="398" spans="1:14" ht="31.5" x14ac:dyDescent="0.25">
      <c r="A398" s="99"/>
      <c r="B398" s="100"/>
      <c r="C398" s="1" t="s">
        <v>14</v>
      </c>
      <c r="D398" s="2" t="s">
        <v>128</v>
      </c>
      <c r="E398" s="2" t="s">
        <v>295</v>
      </c>
      <c r="F398" s="2" t="s">
        <v>295</v>
      </c>
      <c r="G398" s="1">
        <v>5</v>
      </c>
      <c r="H398" s="52">
        <v>36680.29</v>
      </c>
      <c r="I398" s="53">
        <v>361710602</v>
      </c>
      <c r="J398" s="1" t="s">
        <v>14</v>
      </c>
      <c r="K398" s="54"/>
      <c r="L398" s="22">
        <v>0.5</v>
      </c>
      <c r="M398" s="22">
        <v>0.5</v>
      </c>
      <c r="N398" s="78">
        <v>1</v>
      </c>
    </row>
    <row r="399" spans="1:14" ht="42" x14ac:dyDescent="0.25">
      <c r="A399" s="99"/>
      <c r="B399" s="100"/>
      <c r="C399" s="1" t="s">
        <v>14</v>
      </c>
      <c r="D399" s="2" t="s">
        <v>12</v>
      </c>
      <c r="E399" s="2" t="s">
        <v>180</v>
      </c>
      <c r="F399" s="2" t="s">
        <v>13</v>
      </c>
      <c r="G399" s="1">
        <v>5</v>
      </c>
      <c r="H399" s="52">
        <v>3559.47</v>
      </c>
      <c r="I399" s="53">
        <v>361710707</v>
      </c>
      <c r="J399" s="1" t="s">
        <v>14</v>
      </c>
      <c r="K399" s="54"/>
      <c r="L399" s="22">
        <v>0.5</v>
      </c>
      <c r="M399" s="22">
        <v>0.5</v>
      </c>
      <c r="N399" s="78">
        <v>1</v>
      </c>
    </row>
    <row r="400" spans="1:14" ht="24.75" customHeight="1" x14ac:dyDescent="0.25">
      <c r="A400" s="99"/>
      <c r="B400" s="100"/>
      <c r="C400" s="23" t="s">
        <v>14</v>
      </c>
      <c r="D400" s="103" t="s">
        <v>248</v>
      </c>
      <c r="E400" s="103"/>
      <c r="F400" s="103"/>
      <c r="G400" s="23"/>
      <c r="H400" s="55">
        <f>+SUM(H389:H399)</f>
        <v>758976.95</v>
      </c>
      <c r="I400" s="56"/>
      <c r="J400" s="23"/>
      <c r="K400" s="57"/>
      <c r="L400" s="29"/>
      <c r="M400" s="29"/>
      <c r="N400" s="79"/>
    </row>
    <row r="401" spans="1:14" ht="21" x14ac:dyDescent="0.25">
      <c r="A401" s="99"/>
      <c r="B401" s="100"/>
      <c r="C401" s="1" t="s">
        <v>14</v>
      </c>
      <c r="D401" s="3" t="s">
        <v>66</v>
      </c>
      <c r="E401" s="1" t="s">
        <v>490</v>
      </c>
      <c r="F401" s="1" t="s">
        <v>490</v>
      </c>
      <c r="G401" s="1">
        <v>5</v>
      </c>
      <c r="H401" s="52">
        <v>1904</v>
      </c>
      <c r="I401" s="53">
        <v>361730204</v>
      </c>
      <c r="J401" s="1" t="s">
        <v>14</v>
      </c>
      <c r="K401" s="54"/>
      <c r="L401" s="22">
        <v>0.5</v>
      </c>
      <c r="M401" s="22">
        <v>0.5</v>
      </c>
      <c r="N401" s="78">
        <v>1</v>
      </c>
    </row>
    <row r="402" spans="1:14" ht="21" x14ac:dyDescent="0.25">
      <c r="A402" s="99"/>
      <c r="B402" s="100"/>
      <c r="C402" s="1" t="s">
        <v>14</v>
      </c>
      <c r="D402" s="1" t="s">
        <v>15</v>
      </c>
      <c r="E402" s="1" t="s">
        <v>297</v>
      </c>
      <c r="F402" s="2" t="s">
        <v>294</v>
      </c>
      <c r="G402" s="1">
        <v>5</v>
      </c>
      <c r="H402" s="52">
        <v>20</v>
      </c>
      <c r="I402" s="53">
        <v>361730207</v>
      </c>
      <c r="J402" s="1" t="s">
        <v>14</v>
      </c>
      <c r="K402" s="54"/>
      <c r="L402" s="22">
        <v>0.5</v>
      </c>
      <c r="M402" s="22">
        <v>0.5</v>
      </c>
      <c r="N402" s="78">
        <v>1</v>
      </c>
    </row>
    <row r="403" spans="1:14" ht="42" x14ac:dyDescent="0.25">
      <c r="A403" s="99"/>
      <c r="B403" s="100"/>
      <c r="C403" s="1" t="s">
        <v>14</v>
      </c>
      <c r="D403" s="1" t="s">
        <v>16</v>
      </c>
      <c r="E403" s="2" t="s">
        <v>308</v>
      </c>
      <c r="F403" s="2" t="s">
        <v>208</v>
      </c>
      <c r="G403" s="1">
        <v>5</v>
      </c>
      <c r="H403" s="52">
        <f>15000+98072.17</f>
        <v>113072.17</v>
      </c>
      <c r="I403" s="53">
        <v>361730255</v>
      </c>
      <c r="J403" s="1" t="s">
        <v>14</v>
      </c>
      <c r="K403" s="54"/>
      <c r="L403" s="22">
        <v>0.5</v>
      </c>
      <c r="M403" s="22">
        <v>0.5</v>
      </c>
      <c r="N403" s="78">
        <v>1</v>
      </c>
    </row>
    <row r="404" spans="1:14" ht="42" x14ac:dyDescent="0.25">
      <c r="A404" s="99"/>
      <c r="B404" s="100"/>
      <c r="C404" s="1" t="s">
        <v>14</v>
      </c>
      <c r="D404" s="1" t="s">
        <v>17</v>
      </c>
      <c r="E404" s="2" t="s">
        <v>308</v>
      </c>
      <c r="F404" s="2" t="s">
        <v>391</v>
      </c>
      <c r="G404" s="1">
        <v>5</v>
      </c>
      <c r="H404" s="52">
        <f>59448.11-15000</f>
        <v>44448.11</v>
      </c>
      <c r="I404" s="53">
        <v>361730255</v>
      </c>
      <c r="J404" s="1" t="s">
        <v>14</v>
      </c>
      <c r="K404" s="54"/>
      <c r="L404" s="22">
        <v>0.5</v>
      </c>
      <c r="M404" s="22">
        <v>0.5</v>
      </c>
      <c r="N404" s="78">
        <v>1</v>
      </c>
    </row>
    <row r="405" spans="1:14" ht="21" x14ac:dyDescent="0.25">
      <c r="A405" s="99"/>
      <c r="B405" s="100"/>
      <c r="C405" s="1" t="s">
        <v>14</v>
      </c>
      <c r="D405" s="1" t="s">
        <v>18</v>
      </c>
      <c r="E405" s="18" t="s">
        <v>298</v>
      </c>
      <c r="F405" s="2" t="s">
        <v>210</v>
      </c>
      <c r="G405" s="1">
        <v>5</v>
      </c>
      <c r="H405" s="52">
        <v>50</v>
      </c>
      <c r="I405" s="53">
        <v>361730301</v>
      </c>
      <c r="J405" s="1" t="s">
        <v>14</v>
      </c>
      <c r="K405" s="54"/>
      <c r="L405" s="22">
        <v>0.5</v>
      </c>
      <c r="M405" s="22">
        <v>0.5</v>
      </c>
      <c r="N405" s="78">
        <v>1</v>
      </c>
    </row>
    <row r="406" spans="1:14" ht="31.5" x14ac:dyDescent="0.25">
      <c r="A406" s="99"/>
      <c r="B406" s="100"/>
      <c r="C406" s="1" t="s">
        <v>14</v>
      </c>
      <c r="D406" s="2" t="s">
        <v>72</v>
      </c>
      <c r="E406" s="2" t="s">
        <v>392</v>
      </c>
      <c r="F406" s="2" t="s">
        <v>307</v>
      </c>
      <c r="G406" s="1">
        <v>5</v>
      </c>
      <c r="H406" s="52">
        <v>11560.45</v>
      </c>
      <c r="I406" s="53">
        <v>361730404</v>
      </c>
      <c r="J406" s="1" t="s">
        <v>14</v>
      </c>
      <c r="K406" s="54"/>
      <c r="L406" s="22">
        <v>0.5</v>
      </c>
      <c r="M406" s="22">
        <v>0.5</v>
      </c>
      <c r="N406" s="78">
        <v>1</v>
      </c>
    </row>
    <row r="407" spans="1:14" ht="31.5" x14ac:dyDescent="0.25">
      <c r="A407" s="99"/>
      <c r="B407" s="100"/>
      <c r="C407" s="1" t="s">
        <v>14</v>
      </c>
      <c r="D407" s="2" t="s">
        <v>72</v>
      </c>
      <c r="E407" s="2" t="s">
        <v>393</v>
      </c>
      <c r="F407" s="2" t="s">
        <v>364</v>
      </c>
      <c r="G407" s="1">
        <v>5</v>
      </c>
      <c r="H407" s="52">
        <v>15000</v>
      </c>
      <c r="I407" s="53">
        <v>361730504</v>
      </c>
      <c r="J407" s="1" t="s">
        <v>14</v>
      </c>
      <c r="K407" s="54"/>
      <c r="L407" s="22">
        <v>0.5</v>
      </c>
      <c r="M407" s="22">
        <v>0.5</v>
      </c>
      <c r="N407" s="78">
        <v>1</v>
      </c>
    </row>
    <row r="408" spans="1:14" ht="31.5" x14ac:dyDescent="0.25">
      <c r="A408" s="99"/>
      <c r="B408" s="100"/>
      <c r="C408" s="1" t="s">
        <v>14</v>
      </c>
      <c r="D408" s="1" t="s">
        <v>19</v>
      </c>
      <c r="E408" s="1" t="s">
        <v>301</v>
      </c>
      <c r="F408" s="1" t="s">
        <v>20</v>
      </c>
      <c r="G408" s="1">
        <v>5</v>
      </c>
      <c r="H408" s="52">
        <v>11039.64</v>
      </c>
      <c r="I408" s="53">
        <v>361730405</v>
      </c>
      <c r="J408" s="1" t="s">
        <v>14</v>
      </c>
      <c r="K408" s="54"/>
      <c r="L408" s="22">
        <v>0.5</v>
      </c>
      <c r="M408" s="22">
        <v>0.5</v>
      </c>
      <c r="N408" s="78">
        <v>1</v>
      </c>
    </row>
    <row r="409" spans="1:14" ht="31.5" x14ac:dyDescent="0.25">
      <c r="A409" s="99"/>
      <c r="B409" s="100"/>
      <c r="C409" s="1" t="s">
        <v>14</v>
      </c>
      <c r="D409" s="1" t="s">
        <v>21</v>
      </c>
      <c r="E409" s="1" t="s">
        <v>301</v>
      </c>
      <c r="F409" s="1" t="s">
        <v>20</v>
      </c>
      <c r="G409" s="1">
        <v>5</v>
      </c>
      <c r="H409" s="52">
        <v>180</v>
      </c>
      <c r="I409" s="53">
        <v>761730505</v>
      </c>
      <c r="J409" s="1" t="s">
        <v>14</v>
      </c>
      <c r="K409" s="54"/>
      <c r="L409" s="22">
        <v>0.5</v>
      </c>
      <c r="M409" s="22">
        <v>0.5</v>
      </c>
      <c r="N409" s="78">
        <v>1</v>
      </c>
    </row>
    <row r="410" spans="1:14" ht="230.15" customHeight="1" x14ac:dyDescent="0.25">
      <c r="A410" s="99"/>
      <c r="B410" s="100"/>
      <c r="C410" s="1" t="s">
        <v>14</v>
      </c>
      <c r="D410" s="1" t="s">
        <v>22</v>
      </c>
      <c r="E410" s="2" t="s">
        <v>535</v>
      </c>
      <c r="F410" s="2" t="s">
        <v>23</v>
      </c>
      <c r="G410" s="1">
        <v>5</v>
      </c>
      <c r="H410" s="92">
        <v>303500</v>
      </c>
      <c r="I410" s="53">
        <v>361730605</v>
      </c>
      <c r="J410" s="1" t="s">
        <v>14</v>
      </c>
      <c r="K410" s="54"/>
      <c r="L410" s="22">
        <v>0.5</v>
      </c>
      <c r="M410" s="22">
        <v>0.5</v>
      </c>
      <c r="N410" s="78">
        <v>1</v>
      </c>
    </row>
    <row r="411" spans="1:14" ht="31.5" x14ac:dyDescent="0.25">
      <c r="A411" s="99"/>
      <c r="B411" s="100"/>
      <c r="C411" s="1" t="s">
        <v>14</v>
      </c>
      <c r="D411" s="1" t="s">
        <v>22</v>
      </c>
      <c r="E411" s="2" t="s">
        <v>37</v>
      </c>
      <c r="F411" s="2" t="s">
        <v>23</v>
      </c>
      <c r="G411" s="1">
        <v>5</v>
      </c>
      <c r="H411" s="52">
        <v>0</v>
      </c>
      <c r="I411" s="53">
        <v>361730605</v>
      </c>
      <c r="J411" s="1" t="s">
        <v>14</v>
      </c>
      <c r="K411" s="54"/>
      <c r="L411" s="22">
        <v>0.5</v>
      </c>
      <c r="M411" s="22">
        <v>0.5</v>
      </c>
      <c r="N411" s="78">
        <v>1</v>
      </c>
    </row>
    <row r="412" spans="1:14" ht="31.5" x14ac:dyDescent="0.25">
      <c r="A412" s="99"/>
      <c r="B412" s="100"/>
      <c r="C412" s="1" t="s">
        <v>14</v>
      </c>
      <c r="D412" s="2" t="s">
        <v>58</v>
      </c>
      <c r="E412" s="2" t="s">
        <v>90</v>
      </c>
      <c r="F412" s="1" t="s">
        <v>24</v>
      </c>
      <c r="G412" s="1">
        <v>5</v>
      </c>
      <c r="H412" s="52">
        <v>1000</v>
      </c>
      <c r="I412" s="53">
        <v>361730612</v>
      </c>
      <c r="J412" s="1" t="s">
        <v>14</v>
      </c>
      <c r="K412" s="54"/>
      <c r="L412" s="22">
        <v>0.5</v>
      </c>
      <c r="M412" s="22">
        <v>0.5</v>
      </c>
      <c r="N412" s="78">
        <v>1</v>
      </c>
    </row>
    <row r="413" spans="1:14" ht="42" x14ac:dyDescent="0.25">
      <c r="A413" s="99"/>
      <c r="B413" s="100"/>
      <c r="C413" s="1" t="s">
        <v>14</v>
      </c>
      <c r="D413" s="1" t="s">
        <v>25</v>
      </c>
      <c r="E413" s="1" t="s">
        <v>394</v>
      </c>
      <c r="F413" s="1" t="s">
        <v>27</v>
      </c>
      <c r="G413" s="1">
        <v>5</v>
      </c>
      <c r="H413" s="52">
        <v>18700</v>
      </c>
      <c r="I413" s="53">
        <v>361730802</v>
      </c>
      <c r="J413" s="1" t="s">
        <v>14</v>
      </c>
      <c r="K413" s="54"/>
      <c r="L413" s="22">
        <v>0.5</v>
      </c>
      <c r="M413" s="22">
        <v>0.5</v>
      </c>
      <c r="N413" s="78">
        <v>1</v>
      </c>
    </row>
    <row r="414" spans="1:14" ht="31.5" x14ac:dyDescent="0.25">
      <c r="A414" s="99"/>
      <c r="B414" s="100"/>
      <c r="C414" s="1" t="s">
        <v>14</v>
      </c>
      <c r="D414" s="1" t="s">
        <v>536</v>
      </c>
      <c r="E414" s="1" t="s">
        <v>26</v>
      </c>
      <c r="F414" s="1" t="s">
        <v>27</v>
      </c>
      <c r="G414" s="1">
        <v>5</v>
      </c>
      <c r="H414" s="52">
        <v>205.36</v>
      </c>
      <c r="I414" s="53">
        <v>361730802</v>
      </c>
      <c r="J414" s="1" t="s">
        <v>14</v>
      </c>
      <c r="K414" s="54"/>
      <c r="L414" s="22">
        <v>0.5</v>
      </c>
      <c r="M414" s="22">
        <v>0.5</v>
      </c>
      <c r="N414" s="78">
        <v>1</v>
      </c>
    </row>
    <row r="415" spans="1:14" ht="42" x14ac:dyDescent="0.25">
      <c r="A415" s="99"/>
      <c r="B415" s="100"/>
      <c r="C415" s="1" t="s">
        <v>14</v>
      </c>
      <c r="D415" s="1" t="s">
        <v>28</v>
      </c>
      <c r="E415" s="2" t="s">
        <v>308</v>
      </c>
      <c r="F415" s="2" t="s">
        <v>215</v>
      </c>
      <c r="G415" s="1">
        <v>5</v>
      </c>
      <c r="H415" s="52">
        <v>0</v>
      </c>
      <c r="I415" s="53">
        <v>361730803</v>
      </c>
      <c r="J415" s="1" t="s">
        <v>14</v>
      </c>
      <c r="K415" s="54"/>
      <c r="L415" s="22">
        <v>0.5</v>
      </c>
      <c r="M415" s="22">
        <v>0.5</v>
      </c>
      <c r="N415" s="78">
        <v>1</v>
      </c>
    </row>
    <row r="416" spans="1:14" ht="42" x14ac:dyDescent="0.25">
      <c r="A416" s="99"/>
      <c r="B416" s="100"/>
      <c r="C416" s="1" t="s">
        <v>14</v>
      </c>
      <c r="D416" s="1" t="s">
        <v>365</v>
      </c>
      <c r="E416" s="2" t="s">
        <v>308</v>
      </c>
      <c r="F416" s="2" t="s">
        <v>215</v>
      </c>
      <c r="G416" s="1">
        <v>5</v>
      </c>
      <c r="H416" s="52">
        <v>0</v>
      </c>
      <c r="I416" s="53">
        <v>361730803</v>
      </c>
      <c r="J416" s="1" t="s">
        <v>14</v>
      </c>
      <c r="K416" s="54"/>
      <c r="L416" s="22">
        <v>0.5</v>
      </c>
      <c r="M416" s="22">
        <v>0.5</v>
      </c>
      <c r="N416" s="78">
        <v>1</v>
      </c>
    </row>
    <row r="417" spans="1:14" ht="42" x14ac:dyDescent="0.25">
      <c r="A417" s="99"/>
      <c r="B417" s="100"/>
      <c r="C417" s="1" t="s">
        <v>14</v>
      </c>
      <c r="D417" s="2" t="s">
        <v>29</v>
      </c>
      <c r="E417" s="2" t="s">
        <v>390</v>
      </c>
      <c r="F417" s="2" t="s">
        <v>215</v>
      </c>
      <c r="G417" s="1">
        <v>5</v>
      </c>
      <c r="H417" s="52">
        <v>76515</v>
      </c>
      <c r="I417" s="53">
        <v>361730803</v>
      </c>
      <c r="J417" s="1" t="s">
        <v>14</v>
      </c>
      <c r="K417" s="54"/>
      <c r="L417" s="22">
        <v>0.5</v>
      </c>
      <c r="M417" s="22">
        <v>0.5</v>
      </c>
      <c r="N417" s="78">
        <v>1</v>
      </c>
    </row>
    <row r="418" spans="1:14" ht="21" x14ac:dyDescent="0.25">
      <c r="A418" s="99"/>
      <c r="B418" s="100"/>
      <c r="C418" s="1" t="s">
        <v>14</v>
      </c>
      <c r="D418" s="1" t="s">
        <v>30</v>
      </c>
      <c r="E418" s="18" t="s">
        <v>304</v>
      </c>
      <c r="F418" s="2" t="s">
        <v>218</v>
      </c>
      <c r="G418" s="1">
        <v>5</v>
      </c>
      <c r="H418" s="52">
        <v>1000</v>
      </c>
      <c r="I418" s="53">
        <v>361730804</v>
      </c>
      <c r="J418" s="1" t="s">
        <v>14</v>
      </c>
      <c r="K418" s="54"/>
      <c r="L418" s="22">
        <v>0.5</v>
      </c>
      <c r="M418" s="22">
        <v>0.5</v>
      </c>
      <c r="N418" s="78">
        <v>1</v>
      </c>
    </row>
    <row r="419" spans="1:14" ht="31.5" x14ac:dyDescent="0.25">
      <c r="A419" s="99"/>
      <c r="B419" s="100"/>
      <c r="C419" s="1" t="s">
        <v>14</v>
      </c>
      <c r="D419" s="1" t="s">
        <v>31</v>
      </c>
      <c r="E419" s="1" t="s">
        <v>395</v>
      </c>
      <c r="F419" s="1" t="s">
        <v>32</v>
      </c>
      <c r="G419" s="1">
        <v>5</v>
      </c>
      <c r="H419" s="52">
        <v>1000</v>
      </c>
      <c r="I419" s="53">
        <v>361730805</v>
      </c>
      <c r="J419" s="1" t="s">
        <v>14</v>
      </c>
      <c r="K419" s="54"/>
      <c r="L419" s="22">
        <v>0.5</v>
      </c>
      <c r="M419" s="22">
        <v>0.5</v>
      </c>
      <c r="N419" s="78">
        <v>1</v>
      </c>
    </row>
    <row r="420" spans="1:14" ht="31.5" x14ac:dyDescent="0.25">
      <c r="A420" s="99"/>
      <c r="B420" s="100"/>
      <c r="C420" s="1" t="s">
        <v>14</v>
      </c>
      <c r="D420" s="1" t="s">
        <v>33</v>
      </c>
      <c r="E420" s="1" t="s">
        <v>396</v>
      </c>
      <c r="F420" s="1" t="s">
        <v>397</v>
      </c>
      <c r="G420" s="1">
        <v>5</v>
      </c>
      <c r="H420" s="52">
        <v>80000</v>
      </c>
      <c r="I420" s="53">
        <v>361730811</v>
      </c>
      <c r="J420" s="1" t="s">
        <v>14</v>
      </c>
      <c r="K420" s="54"/>
      <c r="L420" s="22">
        <v>0.5</v>
      </c>
      <c r="M420" s="22">
        <v>0.5</v>
      </c>
      <c r="N420" s="78">
        <v>1</v>
      </c>
    </row>
    <row r="421" spans="1:14" ht="31.5" x14ac:dyDescent="0.25">
      <c r="A421" s="99"/>
      <c r="B421" s="100"/>
      <c r="C421" s="1" t="s">
        <v>14</v>
      </c>
      <c r="D421" s="1" t="s">
        <v>34</v>
      </c>
      <c r="E421" s="1" t="s">
        <v>396</v>
      </c>
      <c r="F421" s="1" t="s">
        <v>397</v>
      </c>
      <c r="G421" s="1">
        <v>5</v>
      </c>
      <c r="H421" s="52">
        <v>7902.57</v>
      </c>
      <c r="I421" s="53">
        <v>361730811</v>
      </c>
      <c r="J421" s="1" t="s">
        <v>14</v>
      </c>
      <c r="K421" s="54"/>
      <c r="L421" s="22">
        <v>0.5</v>
      </c>
      <c r="M421" s="22">
        <v>0.5</v>
      </c>
      <c r="N421" s="78">
        <v>1</v>
      </c>
    </row>
    <row r="422" spans="1:14" ht="21" x14ac:dyDescent="0.25">
      <c r="A422" s="99"/>
      <c r="B422" s="100"/>
      <c r="C422" s="1" t="s">
        <v>14</v>
      </c>
      <c r="D422" s="1" t="s">
        <v>35</v>
      </c>
      <c r="E422" s="18" t="s">
        <v>492</v>
      </c>
      <c r="F422" s="2" t="s">
        <v>215</v>
      </c>
      <c r="G422" s="1">
        <v>5</v>
      </c>
      <c r="H422" s="52">
        <v>150139.74</v>
      </c>
      <c r="I422" s="53">
        <v>361730813</v>
      </c>
      <c r="J422" s="1" t="s">
        <v>14</v>
      </c>
      <c r="K422" s="54"/>
      <c r="L422" s="22">
        <v>0.5</v>
      </c>
      <c r="M422" s="22">
        <v>0.5</v>
      </c>
      <c r="N422" s="78">
        <v>1</v>
      </c>
    </row>
    <row r="423" spans="1:14" ht="29.25" customHeight="1" x14ac:dyDescent="0.25">
      <c r="A423" s="99"/>
      <c r="B423" s="100"/>
      <c r="C423" s="9" t="s">
        <v>14</v>
      </c>
      <c r="D423" s="103" t="s">
        <v>333</v>
      </c>
      <c r="E423" s="103"/>
      <c r="F423" s="103"/>
      <c r="G423" s="9"/>
      <c r="H423" s="55">
        <f>SUM(H401:H422)</f>
        <v>837237.03999999992</v>
      </c>
      <c r="I423" s="58"/>
      <c r="J423" s="9"/>
      <c r="K423" s="21"/>
      <c r="L423" s="28"/>
      <c r="M423" s="28"/>
      <c r="N423" s="80"/>
    </row>
    <row r="424" spans="1:14" ht="29.25" customHeight="1" x14ac:dyDescent="0.25">
      <c r="A424" s="99"/>
      <c r="B424" s="100"/>
      <c r="C424" s="1" t="s">
        <v>14</v>
      </c>
      <c r="D424" s="1" t="s">
        <v>369</v>
      </c>
      <c r="E424" s="1" t="s">
        <v>398</v>
      </c>
      <c r="F424" s="1" t="s">
        <v>388</v>
      </c>
      <c r="G424" s="1">
        <v>5</v>
      </c>
      <c r="H424" s="52">
        <v>150000</v>
      </c>
      <c r="I424" s="53">
        <v>361750101</v>
      </c>
      <c r="J424" s="1" t="s">
        <v>14</v>
      </c>
      <c r="K424" s="54"/>
      <c r="L424" s="22">
        <v>0.5</v>
      </c>
      <c r="M424" s="22">
        <v>0.5</v>
      </c>
      <c r="N424" s="78">
        <v>1</v>
      </c>
    </row>
    <row r="425" spans="1:14" ht="29.25" customHeight="1" x14ac:dyDescent="0.25">
      <c r="A425" s="99"/>
      <c r="B425" s="100"/>
      <c r="C425" s="1" t="s">
        <v>14</v>
      </c>
      <c r="D425" s="1" t="s">
        <v>366</v>
      </c>
      <c r="E425" s="1" t="s">
        <v>367</v>
      </c>
      <c r="F425" s="1" t="s">
        <v>368</v>
      </c>
      <c r="G425" s="1">
        <v>5</v>
      </c>
      <c r="H425" s="52">
        <v>47876.53</v>
      </c>
      <c r="I425" s="53">
        <v>361750101</v>
      </c>
      <c r="J425" s="1" t="s">
        <v>14</v>
      </c>
      <c r="K425" s="54"/>
      <c r="L425" s="22">
        <v>0.5</v>
      </c>
      <c r="M425" s="22">
        <v>0.5</v>
      </c>
      <c r="N425" s="78">
        <v>1</v>
      </c>
    </row>
    <row r="426" spans="1:14" ht="29.25" customHeight="1" x14ac:dyDescent="0.25">
      <c r="A426" s="99"/>
      <c r="B426" s="100"/>
      <c r="C426" s="1" t="s">
        <v>14</v>
      </c>
      <c r="D426" s="1" t="s">
        <v>370</v>
      </c>
      <c r="E426" s="1" t="s">
        <v>371</v>
      </c>
      <c r="F426" s="1" t="s">
        <v>388</v>
      </c>
      <c r="G426" s="1">
        <v>5</v>
      </c>
      <c r="H426" s="52">
        <v>100000</v>
      </c>
      <c r="I426" s="53">
        <v>361750103</v>
      </c>
      <c r="J426" s="1" t="s">
        <v>14</v>
      </c>
      <c r="K426" s="54"/>
      <c r="L426" s="22">
        <v>0.5</v>
      </c>
      <c r="M426" s="22">
        <v>0.5</v>
      </c>
      <c r="N426" s="78">
        <v>1</v>
      </c>
    </row>
    <row r="427" spans="1:14" ht="45.65" customHeight="1" x14ac:dyDescent="0.25">
      <c r="A427" s="99"/>
      <c r="B427" s="100"/>
      <c r="C427" s="1" t="s">
        <v>14</v>
      </c>
      <c r="D427" s="1" t="s">
        <v>372</v>
      </c>
      <c r="E427" s="1" t="s">
        <v>371</v>
      </c>
      <c r="F427" s="1" t="s">
        <v>389</v>
      </c>
      <c r="G427" s="1">
        <v>5</v>
      </c>
      <c r="H427" s="52">
        <v>8180.01</v>
      </c>
      <c r="I427" s="53">
        <v>361750103</v>
      </c>
      <c r="J427" s="1" t="s">
        <v>14</v>
      </c>
      <c r="K427" s="54"/>
      <c r="L427" s="22">
        <v>0.5</v>
      </c>
      <c r="M427" s="22">
        <v>0.5</v>
      </c>
      <c r="N427" s="78">
        <v>1</v>
      </c>
    </row>
    <row r="428" spans="1:14" ht="42" x14ac:dyDescent="0.25">
      <c r="A428" s="99"/>
      <c r="B428" s="100"/>
      <c r="C428" s="1" t="s">
        <v>14</v>
      </c>
      <c r="D428" s="1" t="s">
        <v>363</v>
      </c>
      <c r="E428" s="1" t="s">
        <v>39</v>
      </c>
      <c r="F428" s="1" t="s">
        <v>38</v>
      </c>
      <c r="G428" s="1">
        <v>5</v>
      </c>
      <c r="H428" s="52">
        <v>995266.41</v>
      </c>
      <c r="I428" s="53">
        <v>361750101</v>
      </c>
      <c r="J428" s="1" t="s">
        <v>14</v>
      </c>
      <c r="K428" s="54"/>
      <c r="L428" s="22">
        <v>0.5</v>
      </c>
      <c r="M428" s="22">
        <v>0.5</v>
      </c>
      <c r="N428" s="78">
        <v>1</v>
      </c>
    </row>
    <row r="429" spans="1:14" ht="52.5" x14ac:dyDescent="0.25">
      <c r="A429" s="99"/>
      <c r="B429" s="100"/>
      <c r="C429" s="1" t="s">
        <v>14</v>
      </c>
      <c r="D429" s="1" t="s">
        <v>40</v>
      </c>
      <c r="E429" s="1" t="s">
        <v>40</v>
      </c>
      <c r="F429" s="1" t="s">
        <v>38</v>
      </c>
      <c r="G429" s="1">
        <v>5</v>
      </c>
      <c r="H429" s="52">
        <v>2579364.39</v>
      </c>
      <c r="I429" s="53">
        <v>361750103</v>
      </c>
      <c r="J429" s="1" t="s">
        <v>14</v>
      </c>
      <c r="K429" s="54"/>
      <c r="L429" s="22">
        <v>0.5</v>
      </c>
      <c r="M429" s="22">
        <v>0.5</v>
      </c>
      <c r="N429" s="78">
        <v>1</v>
      </c>
    </row>
    <row r="430" spans="1:14" ht="31.5" x14ac:dyDescent="0.25">
      <c r="A430" s="99"/>
      <c r="B430" s="100"/>
      <c r="C430" s="1" t="s">
        <v>14</v>
      </c>
      <c r="D430" s="1" t="s">
        <v>232</v>
      </c>
      <c r="E430" s="1" t="s">
        <v>187</v>
      </c>
      <c r="F430" s="1" t="s">
        <v>399</v>
      </c>
      <c r="G430" s="1">
        <v>5</v>
      </c>
      <c r="H430" s="52">
        <v>300000</v>
      </c>
      <c r="I430" s="53">
        <v>361750104</v>
      </c>
      <c r="J430" s="1" t="s">
        <v>14</v>
      </c>
      <c r="K430" s="54"/>
      <c r="L430" s="22">
        <v>0.5</v>
      </c>
      <c r="M430" s="22">
        <v>0.5</v>
      </c>
      <c r="N430" s="78">
        <v>1</v>
      </c>
    </row>
    <row r="431" spans="1:14" ht="21" x14ac:dyDescent="0.25">
      <c r="A431" s="99"/>
      <c r="B431" s="100"/>
      <c r="C431" s="1" t="s">
        <v>14</v>
      </c>
      <c r="D431" s="1" t="s">
        <v>232</v>
      </c>
      <c r="E431" s="1" t="s">
        <v>188</v>
      </c>
      <c r="F431" s="1" t="s">
        <v>400</v>
      </c>
      <c r="G431" s="1">
        <v>5</v>
      </c>
      <c r="H431" s="52">
        <v>80000</v>
      </c>
      <c r="I431" s="53">
        <v>361750104</v>
      </c>
      <c r="J431" s="1" t="s">
        <v>14</v>
      </c>
      <c r="K431" s="54"/>
      <c r="L431" s="22">
        <v>0.5</v>
      </c>
      <c r="M431" s="22">
        <v>0.5</v>
      </c>
      <c r="N431" s="78">
        <v>1</v>
      </c>
    </row>
    <row r="432" spans="1:14" ht="21" x14ac:dyDescent="0.25">
      <c r="A432" s="99"/>
      <c r="B432" s="100"/>
      <c r="C432" s="1" t="s">
        <v>14</v>
      </c>
      <c r="D432" s="1" t="s">
        <v>232</v>
      </c>
      <c r="E432" s="1" t="s">
        <v>378</v>
      </c>
      <c r="F432" s="1" t="s">
        <v>38</v>
      </c>
      <c r="G432" s="1">
        <v>5</v>
      </c>
      <c r="H432" s="52">
        <v>22715.97</v>
      </c>
      <c r="I432" s="53">
        <v>361750104</v>
      </c>
      <c r="J432" s="1" t="s">
        <v>14</v>
      </c>
      <c r="K432" s="54"/>
      <c r="L432" s="22">
        <v>0.5</v>
      </c>
      <c r="M432" s="22">
        <v>0.5</v>
      </c>
      <c r="N432" s="78">
        <v>1</v>
      </c>
    </row>
    <row r="433" spans="1:14" ht="21" x14ac:dyDescent="0.25">
      <c r="A433" s="99"/>
      <c r="B433" s="100"/>
      <c r="C433" s="1" t="s">
        <v>14</v>
      </c>
      <c r="D433" s="1" t="s">
        <v>232</v>
      </c>
      <c r="E433" s="2" t="s">
        <v>42</v>
      </c>
      <c r="F433" s="2" t="s">
        <v>404</v>
      </c>
      <c r="G433" s="1">
        <v>5</v>
      </c>
      <c r="H433" s="52">
        <f>700000-21000-15000</f>
        <v>664000</v>
      </c>
      <c r="I433" s="53">
        <v>361750104</v>
      </c>
      <c r="J433" s="1" t="s">
        <v>14</v>
      </c>
      <c r="K433" s="54"/>
      <c r="L433" s="22">
        <v>0.5</v>
      </c>
      <c r="M433" s="22">
        <v>0.5</v>
      </c>
      <c r="N433" s="78">
        <v>1</v>
      </c>
    </row>
    <row r="434" spans="1:14" ht="31.5" x14ac:dyDescent="0.25">
      <c r="A434" s="99"/>
      <c r="B434" s="100"/>
      <c r="C434" s="1" t="s">
        <v>14</v>
      </c>
      <c r="D434" s="1" t="s">
        <v>379</v>
      </c>
      <c r="E434" s="2" t="s">
        <v>380</v>
      </c>
      <c r="F434" s="2" t="s">
        <v>401</v>
      </c>
      <c r="G434" s="1">
        <v>5</v>
      </c>
      <c r="H434" s="92">
        <v>244257.99</v>
      </c>
      <c r="I434" s="53">
        <v>361750104</v>
      </c>
      <c r="J434" s="1" t="s">
        <v>14</v>
      </c>
      <c r="K434" s="54"/>
      <c r="L434" s="22">
        <v>0.5</v>
      </c>
      <c r="M434" s="22">
        <v>0.5</v>
      </c>
      <c r="N434" s="78">
        <v>1</v>
      </c>
    </row>
    <row r="435" spans="1:14" x14ac:dyDescent="0.25">
      <c r="A435" s="99"/>
      <c r="B435" s="100"/>
      <c r="C435" s="1" t="s">
        <v>14</v>
      </c>
      <c r="D435" s="1" t="s">
        <v>233</v>
      </c>
      <c r="E435" s="59" t="s">
        <v>189</v>
      </c>
      <c r="F435" s="59" t="s">
        <v>402</v>
      </c>
      <c r="G435" s="1">
        <v>5</v>
      </c>
      <c r="H435" s="52">
        <v>1400000</v>
      </c>
      <c r="I435" s="53">
        <v>361750105</v>
      </c>
      <c r="J435" s="1" t="s">
        <v>14</v>
      </c>
      <c r="K435" s="54"/>
      <c r="L435" s="22">
        <v>0.5</v>
      </c>
      <c r="M435" s="22">
        <v>0.5</v>
      </c>
      <c r="N435" s="78">
        <v>1</v>
      </c>
    </row>
    <row r="436" spans="1:14" x14ac:dyDescent="0.25">
      <c r="A436" s="99"/>
      <c r="B436" s="100"/>
      <c r="C436" s="1" t="s">
        <v>14</v>
      </c>
      <c r="D436" s="1" t="s">
        <v>233</v>
      </c>
      <c r="E436" s="59" t="s">
        <v>190</v>
      </c>
      <c r="F436" s="59" t="s">
        <v>402</v>
      </c>
      <c r="G436" s="1">
        <v>5</v>
      </c>
      <c r="H436" s="52">
        <v>100000</v>
      </c>
      <c r="I436" s="53">
        <v>361750105</v>
      </c>
      <c r="J436" s="1" t="s">
        <v>14</v>
      </c>
      <c r="K436" s="54"/>
      <c r="L436" s="22">
        <v>0.5</v>
      </c>
      <c r="M436" s="22">
        <v>0.5</v>
      </c>
      <c r="N436" s="78">
        <v>1</v>
      </c>
    </row>
    <row r="437" spans="1:14" x14ac:dyDescent="0.25">
      <c r="A437" s="99"/>
      <c r="B437" s="100"/>
      <c r="C437" s="1" t="s">
        <v>14</v>
      </c>
      <c r="D437" s="1" t="s">
        <v>233</v>
      </c>
      <c r="E437" s="59" t="s">
        <v>385</v>
      </c>
      <c r="F437" s="59" t="s">
        <v>402</v>
      </c>
      <c r="G437" s="1"/>
      <c r="H437" s="52">
        <v>620.22</v>
      </c>
      <c r="I437" s="53">
        <v>361750105</v>
      </c>
      <c r="J437" s="1"/>
      <c r="K437" s="54"/>
      <c r="L437" s="22"/>
      <c r="M437" s="22"/>
      <c r="N437" s="78"/>
    </row>
    <row r="438" spans="1:14" ht="21" x14ac:dyDescent="0.25">
      <c r="A438" s="99"/>
      <c r="B438" s="100"/>
      <c r="C438" s="1" t="s">
        <v>14</v>
      </c>
      <c r="D438" s="1" t="s">
        <v>233</v>
      </c>
      <c r="E438" s="2" t="s">
        <v>231</v>
      </c>
      <c r="F438" s="59" t="s">
        <v>403</v>
      </c>
      <c r="G438" s="1">
        <v>5</v>
      </c>
      <c r="H438" s="52">
        <v>150000</v>
      </c>
      <c r="I438" s="53">
        <v>361750105</v>
      </c>
      <c r="J438" s="1" t="s">
        <v>14</v>
      </c>
      <c r="K438" s="54"/>
      <c r="L438" s="22">
        <v>0.5</v>
      </c>
      <c r="M438" s="22">
        <v>0.5</v>
      </c>
      <c r="N438" s="78">
        <v>1</v>
      </c>
    </row>
    <row r="439" spans="1:14" ht="32" customHeight="1" x14ac:dyDescent="0.25">
      <c r="A439" s="99"/>
      <c r="B439" s="100"/>
      <c r="C439" s="1" t="s">
        <v>14</v>
      </c>
      <c r="D439" s="1" t="s">
        <v>192</v>
      </c>
      <c r="E439" s="2" t="s">
        <v>191</v>
      </c>
      <c r="F439" s="59" t="s">
        <v>38</v>
      </c>
      <c r="G439" s="1">
        <v>5</v>
      </c>
      <c r="H439" s="52"/>
      <c r="I439" s="53">
        <v>361750105</v>
      </c>
      <c r="J439" s="1" t="s">
        <v>14</v>
      </c>
      <c r="K439" s="54"/>
      <c r="L439" s="22">
        <v>0.5</v>
      </c>
      <c r="M439" s="22">
        <v>0.5</v>
      </c>
      <c r="N439" s="78">
        <v>1</v>
      </c>
    </row>
    <row r="440" spans="1:14" x14ac:dyDescent="0.25">
      <c r="A440" s="99"/>
      <c r="B440" s="100"/>
      <c r="C440" s="1" t="s">
        <v>14</v>
      </c>
      <c r="D440" s="60" t="s">
        <v>324</v>
      </c>
      <c r="E440" s="1" t="s">
        <v>254</v>
      </c>
      <c r="F440" s="1" t="s">
        <v>405</v>
      </c>
      <c r="G440" s="1">
        <v>5</v>
      </c>
      <c r="H440" s="52">
        <v>33000</v>
      </c>
      <c r="I440" s="53">
        <v>361750107</v>
      </c>
      <c r="J440" s="1" t="s">
        <v>14</v>
      </c>
      <c r="K440" s="54"/>
      <c r="L440" s="22">
        <v>0.5</v>
      </c>
      <c r="M440" s="22">
        <v>0.5</v>
      </c>
      <c r="N440" s="78">
        <v>1</v>
      </c>
    </row>
    <row r="441" spans="1:14" x14ac:dyDescent="0.25">
      <c r="A441" s="99"/>
      <c r="B441" s="100"/>
      <c r="C441" s="1" t="s">
        <v>14</v>
      </c>
      <c r="D441" s="60" t="s">
        <v>324</v>
      </c>
      <c r="E441" s="1" t="s">
        <v>255</v>
      </c>
      <c r="F441" s="1" t="s">
        <v>405</v>
      </c>
      <c r="G441" s="1">
        <v>5</v>
      </c>
      <c r="H441" s="52">
        <v>50000</v>
      </c>
      <c r="I441" s="53">
        <v>361750107</v>
      </c>
      <c r="J441" s="1" t="s">
        <v>14</v>
      </c>
      <c r="K441" s="54"/>
      <c r="L441" s="22">
        <v>0.5</v>
      </c>
      <c r="M441" s="22">
        <v>0.5</v>
      </c>
      <c r="N441" s="78">
        <v>1</v>
      </c>
    </row>
    <row r="442" spans="1:14" x14ac:dyDescent="0.25">
      <c r="A442" s="99"/>
      <c r="B442" s="100"/>
      <c r="C442" s="1" t="s">
        <v>14</v>
      </c>
      <c r="D442" s="60" t="s">
        <v>324</v>
      </c>
      <c r="E442" s="1" t="s">
        <v>256</v>
      </c>
      <c r="F442" s="1" t="s">
        <v>405</v>
      </c>
      <c r="G442" s="1">
        <v>5</v>
      </c>
      <c r="H442" s="52">
        <v>50000</v>
      </c>
      <c r="I442" s="53">
        <v>361750107</v>
      </c>
      <c r="J442" s="1" t="s">
        <v>14</v>
      </c>
      <c r="K442" s="54"/>
      <c r="L442" s="22">
        <v>0.5</v>
      </c>
      <c r="M442" s="22">
        <v>0.5</v>
      </c>
      <c r="N442" s="78">
        <v>1</v>
      </c>
    </row>
    <row r="443" spans="1:14" x14ac:dyDescent="0.25">
      <c r="A443" s="99"/>
      <c r="B443" s="100"/>
      <c r="C443" s="1" t="s">
        <v>14</v>
      </c>
      <c r="D443" s="60" t="s">
        <v>324</v>
      </c>
      <c r="E443" s="1" t="s">
        <v>257</v>
      </c>
      <c r="F443" s="1" t="s">
        <v>405</v>
      </c>
      <c r="G443" s="1">
        <v>5</v>
      </c>
      <c r="H443" s="52">
        <v>50000</v>
      </c>
      <c r="I443" s="53">
        <v>361750107</v>
      </c>
      <c r="J443" s="1" t="s">
        <v>14</v>
      </c>
      <c r="K443" s="54"/>
      <c r="L443" s="22">
        <v>0.5</v>
      </c>
      <c r="M443" s="22">
        <v>0.5</v>
      </c>
      <c r="N443" s="78">
        <v>1</v>
      </c>
    </row>
    <row r="444" spans="1:14" x14ac:dyDescent="0.25">
      <c r="A444" s="99"/>
      <c r="B444" s="100"/>
      <c r="C444" s="1" t="s">
        <v>14</v>
      </c>
      <c r="D444" s="60" t="s">
        <v>324</v>
      </c>
      <c r="E444" s="1" t="s">
        <v>258</v>
      </c>
      <c r="F444" s="1" t="s">
        <v>405</v>
      </c>
      <c r="G444" s="1">
        <v>5</v>
      </c>
      <c r="H444" s="52">
        <v>50000</v>
      </c>
      <c r="I444" s="53">
        <v>361750107</v>
      </c>
      <c r="J444" s="1" t="s">
        <v>14</v>
      </c>
      <c r="K444" s="54"/>
      <c r="L444" s="22">
        <v>0.5</v>
      </c>
      <c r="M444" s="22">
        <v>0.5</v>
      </c>
      <c r="N444" s="78">
        <v>1</v>
      </c>
    </row>
    <row r="445" spans="1:14" x14ac:dyDescent="0.25">
      <c r="A445" s="99"/>
      <c r="B445" s="100"/>
      <c r="C445" s="1" t="s">
        <v>14</v>
      </c>
      <c r="D445" s="60" t="s">
        <v>324</v>
      </c>
      <c r="E445" s="1" t="s">
        <v>259</v>
      </c>
      <c r="F445" s="1" t="s">
        <v>405</v>
      </c>
      <c r="G445" s="1">
        <v>5</v>
      </c>
      <c r="H445" s="52">
        <v>50000</v>
      </c>
      <c r="I445" s="53">
        <v>361750107</v>
      </c>
      <c r="J445" s="1" t="s">
        <v>14</v>
      </c>
      <c r="K445" s="54"/>
      <c r="L445" s="22">
        <v>0.5</v>
      </c>
      <c r="M445" s="22">
        <v>0.5</v>
      </c>
      <c r="N445" s="78">
        <v>1</v>
      </c>
    </row>
    <row r="446" spans="1:14" x14ac:dyDescent="0.25">
      <c r="A446" s="99"/>
      <c r="B446" s="100"/>
      <c r="C446" s="1" t="s">
        <v>14</v>
      </c>
      <c r="D446" s="60" t="s">
        <v>324</v>
      </c>
      <c r="E446" s="1" t="s">
        <v>260</v>
      </c>
      <c r="F446" s="1" t="s">
        <v>405</v>
      </c>
      <c r="G446" s="1">
        <v>5</v>
      </c>
      <c r="H446" s="52">
        <v>50000</v>
      </c>
      <c r="I446" s="53">
        <v>361750107</v>
      </c>
      <c r="J446" s="1" t="s">
        <v>14</v>
      </c>
      <c r="K446" s="54"/>
      <c r="L446" s="22">
        <v>0.5</v>
      </c>
      <c r="M446" s="22">
        <v>0.5</v>
      </c>
      <c r="N446" s="78">
        <v>1</v>
      </c>
    </row>
    <row r="447" spans="1:14" x14ac:dyDescent="0.25">
      <c r="A447" s="99"/>
      <c r="B447" s="100"/>
      <c r="C447" s="1" t="s">
        <v>14</v>
      </c>
      <c r="D447" s="60" t="s">
        <v>324</v>
      </c>
      <c r="E447" s="1" t="s">
        <v>261</v>
      </c>
      <c r="F447" s="1" t="s">
        <v>405</v>
      </c>
      <c r="G447" s="1">
        <v>5</v>
      </c>
      <c r="H447" s="52">
        <v>50000</v>
      </c>
      <c r="I447" s="53">
        <v>361750107</v>
      </c>
      <c r="J447" s="1" t="s">
        <v>14</v>
      </c>
      <c r="K447" s="54"/>
      <c r="L447" s="22">
        <v>0.5</v>
      </c>
      <c r="M447" s="22">
        <v>0.5</v>
      </c>
      <c r="N447" s="78">
        <v>1</v>
      </c>
    </row>
    <row r="448" spans="1:14" ht="21" x14ac:dyDescent="0.25">
      <c r="A448" s="99"/>
      <c r="B448" s="100"/>
      <c r="C448" s="1" t="s">
        <v>14</v>
      </c>
      <c r="D448" s="60" t="s">
        <v>324</v>
      </c>
      <c r="E448" s="1" t="s">
        <v>262</v>
      </c>
      <c r="F448" s="1" t="s">
        <v>405</v>
      </c>
      <c r="G448" s="1">
        <v>5</v>
      </c>
      <c r="H448" s="52">
        <v>50000</v>
      </c>
      <c r="I448" s="53">
        <v>361750107</v>
      </c>
      <c r="J448" s="1" t="s">
        <v>14</v>
      </c>
      <c r="K448" s="54"/>
      <c r="L448" s="22">
        <v>0.5</v>
      </c>
      <c r="M448" s="22">
        <v>0.5</v>
      </c>
      <c r="N448" s="78">
        <v>1</v>
      </c>
    </row>
    <row r="449" spans="1:14" ht="21" x14ac:dyDescent="0.25">
      <c r="A449" s="99"/>
      <c r="B449" s="100"/>
      <c r="C449" s="1" t="s">
        <v>14</v>
      </c>
      <c r="D449" s="60" t="s">
        <v>324</v>
      </c>
      <c r="E449" s="1" t="s">
        <v>263</v>
      </c>
      <c r="F449" s="1" t="s">
        <v>405</v>
      </c>
      <c r="G449" s="1">
        <v>5</v>
      </c>
      <c r="H449" s="52">
        <f>407101.32-187633.9</f>
        <v>219467.42</v>
      </c>
      <c r="I449" s="53">
        <v>361750107</v>
      </c>
      <c r="J449" s="1" t="s">
        <v>14</v>
      </c>
      <c r="K449" s="54"/>
      <c r="L449" s="22">
        <v>0.5</v>
      </c>
      <c r="M449" s="22">
        <v>0.5</v>
      </c>
      <c r="N449" s="78">
        <v>1</v>
      </c>
    </row>
    <row r="450" spans="1:14" ht="29.4" customHeight="1" x14ac:dyDescent="0.25">
      <c r="A450" s="99"/>
      <c r="B450" s="100"/>
      <c r="C450" s="1" t="s">
        <v>14</v>
      </c>
      <c r="D450" s="2" t="s">
        <v>192</v>
      </c>
      <c r="E450" s="2" t="s">
        <v>406</v>
      </c>
      <c r="F450" s="1" t="s">
        <v>407</v>
      </c>
      <c r="G450" s="1">
        <v>5</v>
      </c>
      <c r="H450" s="52">
        <v>100</v>
      </c>
      <c r="I450" s="53">
        <v>361750107</v>
      </c>
      <c r="J450" s="1" t="s">
        <v>14</v>
      </c>
      <c r="K450" s="54"/>
      <c r="L450" s="22">
        <v>0.5</v>
      </c>
      <c r="M450" s="22">
        <v>0.5</v>
      </c>
      <c r="N450" s="78">
        <v>1</v>
      </c>
    </row>
    <row r="451" spans="1:14" ht="31.25" customHeight="1" x14ac:dyDescent="0.25">
      <c r="A451" s="99"/>
      <c r="B451" s="100"/>
      <c r="C451" s="1" t="s">
        <v>14</v>
      </c>
      <c r="D451" s="2" t="s">
        <v>193</v>
      </c>
      <c r="E451" s="2" t="s">
        <v>408</v>
      </c>
      <c r="F451" s="1" t="s">
        <v>407</v>
      </c>
      <c r="G451" s="1">
        <v>5</v>
      </c>
      <c r="H451" s="52">
        <v>0</v>
      </c>
      <c r="I451" s="53">
        <v>361750107</v>
      </c>
      <c r="J451" s="1" t="s">
        <v>14</v>
      </c>
      <c r="K451" s="54"/>
      <c r="L451" s="22">
        <v>0.5</v>
      </c>
      <c r="M451" s="22">
        <v>0.5</v>
      </c>
      <c r="N451" s="78">
        <v>1</v>
      </c>
    </row>
    <row r="452" spans="1:14" ht="31.25" customHeight="1" x14ac:dyDescent="0.25">
      <c r="A452" s="99"/>
      <c r="B452" s="100"/>
      <c r="C452" s="1" t="s">
        <v>14</v>
      </c>
      <c r="D452" s="2" t="s">
        <v>373</v>
      </c>
      <c r="E452" s="2" t="s">
        <v>408</v>
      </c>
      <c r="F452" s="1" t="s">
        <v>407</v>
      </c>
      <c r="G452" s="1">
        <v>5</v>
      </c>
      <c r="H452" s="52">
        <v>44891.43</v>
      </c>
      <c r="I452" s="53">
        <v>361750107</v>
      </c>
      <c r="J452" s="1" t="s">
        <v>14</v>
      </c>
      <c r="K452" s="54"/>
      <c r="L452" s="22">
        <v>0.5</v>
      </c>
      <c r="M452" s="22">
        <v>0.5</v>
      </c>
      <c r="N452" s="78">
        <v>1</v>
      </c>
    </row>
    <row r="453" spans="1:14" ht="26" customHeight="1" x14ac:dyDescent="0.25">
      <c r="A453" s="99"/>
      <c r="B453" s="100"/>
      <c r="C453" s="1" t="s">
        <v>14</v>
      </c>
      <c r="D453" s="2" t="s">
        <v>194</v>
      </c>
      <c r="E453" s="2" t="s">
        <v>41</v>
      </c>
      <c r="F453" s="1" t="s">
        <v>38</v>
      </c>
      <c r="G453" s="1">
        <v>5</v>
      </c>
      <c r="H453" s="52">
        <v>0</v>
      </c>
      <c r="I453" s="53">
        <v>361750112</v>
      </c>
      <c r="J453" s="1" t="s">
        <v>14</v>
      </c>
      <c r="K453" s="54"/>
      <c r="L453" s="22">
        <v>0.5</v>
      </c>
      <c r="M453" s="22">
        <v>0.5</v>
      </c>
      <c r="N453" s="78">
        <v>1</v>
      </c>
    </row>
    <row r="454" spans="1:14" ht="46.25" customHeight="1" x14ac:dyDescent="0.25">
      <c r="A454" s="99"/>
      <c r="B454" s="100"/>
      <c r="C454" s="1" t="s">
        <v>14</v>
      </c>
      <c r="D454" s="2" t="s">
        <v>195</v>
      </c>
      <c r="E454" s="2" t="s">
        <v>410</v>
      </c>
      <c r="F454" s="59" t="s">
        <v>409</v>
      </c>
      <c r="G454" s="1">
        <v>5</v>
      </c>
      <c r="H454" s="52">
        <f>28000+15000</f>
        <v>43000</v>
      </c>
      <c r="I454" s="53">
        <v>361750401</v>
      </c>
      <c r="J454" s="1" t="s">
        <v>14</v>
      </c>
      <c r="K454" s="54"/>
      <c r="L454" s="22">
        <v>0.5</v>
      </c>
      <c r="M454" s="22">
        <v>0.5</v>
      </c>
      <c r="N454" s="78">
        <v>1</v>
      </c>
    </row>
    <row r="455" spans="1:14" ht="32.4" customHeight="1" x14ac:dyDescent="0.25">
      <c r="A455" s="99"/>
      <c r="B455" s="100"/>
      <c r="C455" s="1" t="s">
        <v>14</v>
      </c>
      <c r="D455" s="2" t="s">
        <v>195</v>
      </c>
      <c r="E455" s="2" t="s">
        <v>374</v>
      </c>
      <c r="F455" s="59" t="s">
        <v>38</v>
      </c>
      <c r="G455" s="1">
        <v>5</v>
      </c>
      <c r="H455" s="52">
        <v>23696.9</v>
      </c>
      <c r="I455" s="53">
        <v>361750401</v>
      </c>
      <c r="J455" s="1" t="s">
        <v>14</v>
      </c>
      <c r="K455" s="54"/>
      <c r="L455" s="22">
        <v>0.5</v>
      </c>
      <c r="M455" s="22">
        <v>0.5</v>
      </c>
      <c r="N455" s="78">
        <v>1</v>
      </c>
    </row>
    <row r="456" spans="1:14" ht="32.4" customHeight="1" x14ac:dyDescent="0.25">
      <c r="A456" s="99"/>
      <c r="B456" s="100"/>
      <c r="C456" s="1" t="s">
        <v>14</v>
      </c>
      <c r="D456" s="2" t="s">
        <v>375</v>
      </c>
      <c r="E456" s="2" t="s">
        <v>376</v>
      </c>
      <c r="F456" s="59" t="s">
        <v>377</v>
      </c>
      <c r="G456" s="1">
        <v>5</v>
      </c>
      <c r="H456" s="52">
        <v>30000</v>
      </c>
      <c r="I456" s="53"/>
      <c r="J456" s="1" t="s">
        <v>14</v>
      </c>
      <c r="K456" s="54"/>
      <c r="L456" s="22">
        <v>0.5</v>
      </c>
      <c r="M456" s="22">
        <v>0.5</v>
      </c>
      <c r="N456" s="78">
        <v>1</v>
      </c>
    </row>
    <row r="457" spans="1:14" ht="31.5" x14ac:dyDescent="0.25">
      <c r="A457" s="99"/>
      <c r="B457" s="100"/>
      <c r="C457" s="1" t="s">
        <v>14</v>
      </c>
      <c r="D457" s="1" t="s">
        <v>43</v>
      </c>
      <c r="E457" s="2" t="s">
        <v>309</v>
      </c>
      <c r="F457" s="2" t="s">
        <v>224</v>
      </c>
      <c r="G457" s="1">
        <v>5</v>
      </c>
      <c r="H457" s="52">
        <v>1000</v>
      </c>
      <c r="I457" s="53">
        <v>361740103</v>
      </c>
      <c r="J457" s="1" t="s">
        <v>14</v>
      </c>
      <c r="K457" s="54"/>
      <c r="L457" s="22">
        <v>0.5</v>
      </c>
      <c r="M457" s="22">
        <v>0.5</v>
      </c>
      <c r="N457" s="78">
        <v>1</v>
      </c>
    </row>
    <row r="458" spans="1:14" ht="52.5" x14ac:dyDescent="0.25">
      <c r="A458" s="99"/>
      <c r="B458" s="100"/>
      <c r="C458" s="1" t="s">
        <v>14</v>
      </c>
      <c r="D458" s="2" t="s">
        <v>72</v>
      </c>
      <c r="E458" s="2" t="s">
        <v>552</v>
      </c>
      <c r="F458" s="2" t="s">
        <v>411</v>
      </c>
      <c r="G458" s="1">
        <v>5</v>
      </c>
      <c r="H458" s="52">
        <v>1500000</v>
      </c>
      <c r="I458" s="53">
        <v>361740104</v>
      </c>
      <c r="J458" s="1" t="s">
        <v>14</v>
      </c>
      <c r="K458" s="54"/>
      <c r="L458" s="22">
        <v>0.5</v>
      </c>
      <c r="M458" s="22">
        <v>0.5</v>
      </c>
      <c r="N458" s="78">
        <v>1</v>
      </c>
    </row>
    <row r="459" spans="1:14" ht="30" customHeight="1" x14ac:dyDescent="0.25">
      <c r="A459" s="99"/>
      <c r="B459" s="100"/>
      <c r="C459" s="1" t="s">
        <v>14</v>
      </c>
      <c r="D459" s="2" t="s">
        <v>82</v>
      </c>
      <c r="E459" s="2" t="s">
        <v>348</v>
      </c>
      <c r="F459" s="1" t="s">
        <v>38</v>
      </c>
      <c r="G459" s="1">
        <v>5</v>
      </c>
      <c r="H459" s="52">
        <v>965</v>
      </c>
      <c r="I459" s="53">
        <v>361840107</v>
      </c>
      <c r="J459" s="1" t="s">
        <v>14</v>
      </c>
      <c r="K459" s="54"/>
      <c r="L459" s="22">
        <v>0.5</v>
      </c>
      <c r="M459" s="22">
        <v>0.5</v>
      </c>
      <c r="N459" s="78">
        <v>1</v>
      </c>
    </row>
    <row r="460" spans="1:14" ht="33.65" customHeight="1" x14ac:dyDescent="0.25">
      <c r="A460" s="99"/>
      <c r="B460" s="100"/>
      <c r="C460" s="1" t="s">
        <v>14</v>
      </c>
      <c r="D460" s="2" t="s">
        <v>197</v>
      </c>
      <c r="E460" s="2" t="s">
        <v>412</v>
      </c>
      <c r="F460" s="1" t="s">
        <v>38</v>
      </c>
      <c r="G460" s="1">
        <v>5</v>
      </c>
      <c r="H460" s="52">
        <v>17000</v>
      </c>
      <c r="I460" s="53">
        <v>361740301</v>
      </c>
      <c r="J460" s="1" t="s">
        <v>14</v>
      </c>
      <c r="K460" s="54"/>
      <c r="L460" s="22">
        <v>0.5</v>
      </c>
      <c r="M460" s="22">
        <v>0.5</v>
      </c>
      <c r="N460" s="78">
        <v>1</v>
      </c>
    </row>
    <row r="461" spans="1:14" ht="21" x14ac:dyDescent="0.25">
      <c r="A461" s="99"/>
      <c r="B461" s="100"/>
      <c r="C461" s="1" t="s">
        <v>14</v>
      </c>
      <c r="D461" s="2" t="s">
        <v>198</v>
      </c>
      <c r="E461" s="2" t="s">
        <v>349</v>
      </c>
      <c r="F461" s="1" t="s">
        <v>38</v>
      </c>
      <c r="G461" s="1">
        <v>5</v>
      </c>
      <c r="H461" s="52">
        <v>16604.259999999998</v>
      </c>
      <c r="I461" s="53">
        <v>361740301</v>
      </c>
      <c r="J461" s="1" t="s">
        <v>14</v>
      </c>
      <c r="K461" s="54"/>
      <c r="L461" s="22">
        <v>0.5</v>
      </c>
      <c r="M461" s="22">
        <v>0.5</v>
      </c>
      <c r="N461" s="78">
        <v>1</v>
      </c>
    </row>
    <row r="462" spans="1:14" ht="21.75" customHeight="1" x14ac:dyDescent="0.25">
      <c r="A462" s="99"/>
      <c r="B462" s="100"/>
      <c r="C462" s="12" t="s">
        <v>14</v>
      </c>
      <c r="D462" s="97" t="s">
        <v>320</v>
      </c>
      <c r="E462" s="97"/>
      <c r="F462" s="97"/>
      <c r="G462" s="23"/>
      <c r="H462" s="45">
        <f>+SUM(H424:H461)</f>
        <v>9172006.5299999993</v>
      </c>
      <c r="I462" s="12"/>
      <c r="J462" s="12"/>
      <c r="K462" s="13"/>
      <c r="L462" s="13"/>
      <c r="M462" s="13"/>
      <c r="N462" s="76"/>
    </row>
    <row r="463" spans="1:14" s="47" customFormat="1" ht="21.75" customHeight="1" x14ac:dyDescent="0.25">
      <c r="A463" s="99"/>
      <c r="B463" s="100"/>
      <c r="C463" s="96" t="s">
        <v>319</v>
      </c>
      <c r="D463" s="96"/>
      <c r="E463" s="96"/>
      <c r="F463" s="96"/>
      <c r="G463" s="88"/>
      <c r="H463" s="89">
        <f>H400+H423+H462</f>
        <v>10768220.52</v>
      </c>
      <c r="I463" s="88"/>
      <c r="J463" s="88"/>
      <c r="K463" s="88"/>
      <c r="L463" s="88"/>
      <c r="M463" s="88"/>
      <c r="N463" s="90"/>
    </row>
    <row r="464" spans="1:14" ht="33.75" customHeight="1" x14ac:dyDescent="0.25">
      <c r="A464" s="105"/>
      <c r="B464" s="95" t="s">
        <v>537</v>
      </c>
      <c r="C464" s="2" t="s">
        <v>179</v>
      </c>
      <c r="D464" s="2" t="s">
        <v>121</v>
      </c>
      <c r="E464" s="2" t="s">
        <v>121</v>
      </c>
      <c r="F464" s="2" t="s">
        <v>135</v>
      </c>
      <c r="G464" s="1">
        <v>5</v>
      </c>
      <c r="H464" s="43">
        <v>201077</v>
      </c>
      <c r="I464" s="2">
        <v>362710105</v>
      </c>
      <c r="J464" s="2" t="s">
        <v>179</v>
      </c>
      <c r="K464" s="4"/>
      <c r="L464" s="4">
        <v>0.5</v>
      </c>
      <c r="M464" s="4">
        <v>0.5</v>
      </c>
      <c r="N464" s="74">
        <v>1</v>
      </c>
    </row>
    <row r="465" spans="1:14" ht="21" x14ac:dyDescent="0.25">
      <c r="A465" s="105"/>
      <c r="B465" s="95"/>
      <c r="C465" s="2" t="s">
        <v>179</v>
      </c>
      <c r="D465" s="2" t="s">
        <v>122</v>
      </c>
      <c r="E465" s="2" t="s">
        <v>122</v>
      </c>
      <c r="F465" s="2" t="s">
        <v>487</v>
      </c>
      <c r="G465" s="1">
        <v>5</v>
      </c>
      <c r="H465" s="43">
        <v>16133.16</v>
      </c>
      <c r="I465" s="2">
        <v>362710106</v>
      </c>
      <c r="J465" s="2" t="s">
        <v>179</v>
      </c>
      <c r="K465" s="4"/>
      <c r="L465" s="4">
        <v>0.5</v>
      </c>
      <c r="M465" s="4">
        <v>0.5</v>
      </c>
      <c r="N465" s="74">
        <v>1</v>
      </c>
    </row>
    <row r="466" spans="1:14" ht="31.5" x14ac:dyDescent="0.25">
      <c r="A466" s="105"/>
      <c r="B466" s="95"/>
      <c r="C466" s="2" t="s">
        <v>179</v>
      </c>
      <c r="D466" s="1" t="s">
        <v>133</v>
      </c>
      <c r="E466" s="2" t="s">
        <v>140</v>
      </c>
      <c r="F466" s="2" t="s">
        <v>489</v>
      </c>
      <c r="G466" s="1">
        <v>5</v>
      </c>
      <c r="H466" s="43">
        <v>500</v>
      </c>
      <c r="I466" s="18">
        <v>362710512</v>
      </c>
      <c r="J466" s="2" t="s">
        <v>179</v>
      </c>
      <c r="K466" s="4"/>
      <c r="L466" s="4">
        <v>0.5</v>
      </c>
      <c r="M466" s="4">
        <v>0.5</v>
      </c>
      <c r="N466" s="74">
        <v>1</v>
      </c>
    </row>
    <row r="467" spans="1:14" ht="21" x14ac:dyDescent="0.25">
      <c r="A467" s="105"/>
      <c r="B467" s="95"/>
      <c r="C467" s="2" t="s">
        <v>179</v>
      </c>
      <c r="D467" s="2" t="s">
        <v>127</v>
      </c>
      <c r="E467" s="2" t="s">
        <v>295</v>
      </c>
      <c r="F467" s="1" t="s">
        <v>487</v>
      </c>
      <c r="G467" s="1">
        <v>5</v>
      </c>
      <c r="H467" s="43">
        <v>25095.37</v>
      </c>
      <c r="I467" s="2">
        <v>362710601</v>
      </c>
      <c r="J467" s="2" t="s">
        <v>179</v>
      </c>
      <c r="K467" s="4"/>
      <c r="L467" s="4">
        <v>0.5</v>
      </c>
      <c r="M467" s="4">
        <v>0.5</v>
      </c>
      <c r="N467" s="74">
        <v>1</v>
      </c>
    </row>
    <row r="468" spans="1:14" ht="31.5" x14ac:dyDescent="0.25">
      <c r="A468" s="105"/>
      <c r="B468" s="95"/>
      <c r="C468" s="2" t="s">
        <v>179</v>
      </c>
      <c r="D468" s="2" t="s">
        <v>128</v>
      </c>
      <c r="E468" s="2" t="s">
        <v>295</v>
      </c>
      <c r="F468" s="2" t="s">
        <v>295</v>
      </c>
      <c r="G468" s="1">
        <v>5</v>
      </c>
      <c r="H468" s="43">
        <v>17895.23</v>
      </c>
      <c r="I468" s="2">
        <v>362710602</v>
      </c>
      <c r="J468" s="2" t="s">
        <v>179</v>
      </c>
      <c r="K468" s="4"/>
      <c r="L468" s="4">
        <v>0.5</v>
      </c>
      <c r="M468" s="4">
        <v>0.5</v>
      </c>
      <c r="N468" s="74">
        <v>1</v>
      </c>
    </row>
    <row r="469" spans="1:14" ht="21" x14ac:dyDescent="0.25">
      <c r="A469" s="105"/>
      <c r="B469" s="95"/>
      <c r="C469" s="2" t="s">
        <v>179</v>
      </c>
      <c r="D469" s="2" t="s">
        <v>123</v>
      </c>
      <c r="E469" s="2" t="s">
        <v>295</v>
      </c>
      <c r="F469" s="2" t="s">
        <v>487</v>
      </c>
      <c r="G469" s="1">
        <v>5</v>
      </c>
      <c r="H469" s="43">
        <v>17901.79</v>
      </c>
      <c r="I469" s="2">
        <v>362710203</v>
      </c>
      <c r="J469" s="2" t="s">
        <v>179</v>
      </c>
      <c r="K469" s="4"/>
      <c r="L469" s="4">
        <v>0.5</v>
      </c>
      <c r="M469" s="4">
        <v>0.5</v>
      </c>
      <c r="N469" s="74">
        <v>1</v>
      </c>
    </row>
    <row r="470" spans="1:14" ht="21" x14ac:dyDescent="0.25">
      <c r="A470" s="105"/>
      <c r="B470" s="95"/>
      <c r="C470" s="2" t="s">
        <v>179</v>
      </c>
      <c r="D470" s="2" t="s">
        <v>124</v>
      </c>
      <c r="E470" s="2" t="s">
        <v>295</v>
      </c>
      <c r="F470" s="2" t="s">
        <v>487</v>
      </c>
      <c r="G470" s="1">
        <v>5</v>
      </c>
      <c r="H470" s="43">
        <f>7537.5+625</f>
        <v>8162.5</v>
      </c>
      <c r="I470" s="2">
        <v>362710204</v>
      </c>
      <c r="J470" s="2" t="s">
        <v>179</v>
      </c>
      <c r="K470" s="4"/>
      <c r="L470" s="4">
        <v>0.5</v>
      </c>
      <c r="M470" s="4">
        <v>0.5</v>
      </c>
      <c r="N470" s="74">
        <v>1</v>
      </c>
    </row>
    <row r="471" spans="1:14" ht="50.15" customHeight="1" x14ac:dyDescent="0.25">
      <c r="A471" s="105"/>
      <c r="B471" s="95"/>
      <c r="C471" s="2" t="s">
        <v>179</v>
      </c>
      <c r="D471" s="2" t="s">
        <v>12</v>
      </c>
      <c r="E471" s="2" t="s">
        <v>180</v>
      </c>
      <c r="F471" s="2" t="s">
        <v>13</v>
      </c>
      <c r="G471" s="1">
        <v>5</v>
      </c>
      <c r="H471" s="43">
        <v>7000</v>
      </c>
      <c r="I471" s="2">
        <v>362710707</v>
      </c>
      <c r="J471" s="2" t="s">
        <v>179</v>
      </c>
      <c r="K471" s="4"/>
      <c r="L471" s="4">
        <v>0.5</v>
      </c>
      <c r="M471" s="4">
        <v>0.5</v>
      </c>
      <c r="N471" s="74">
        <v>1</v>
      </c>
    </row>
    <row r="472" spans="1:14" ht="21" x14ac:dyDescent="0.25">
      <c r="A472" s="105"/>
      <c r="B472" s="95"/>
      <c r="C472" s="7" t="s">
        <v>179</v>
      </c>
      <c r="D472" s="97" t="s">
        <v>248</v>
      </c>
      <c r="E472" s="97"/>
      <c r="F472" s="97"/>
      <c r="G472" s="23"/>
      <c r="H472" s="45">
        <f>+SUM(H464:H471)</f>
        <v>293765.05</v>
      </c>
      <c r="I472" s="7"/>
      <c r="J472" s="7"/>
      <c r="K472" s="10"/>
      <c r="L472" s="10"/>
      <c r="M472" s="10"/>
      <c r="N472" s="75"/>
    </row>
    <row r="473" spans="1:14" ht="21" x14ac:dyDescent="0.25">
      <c r="A473" s="105"/>
      <c r="B473" s="95"/>
      <c r="C473" s="2" t="s">
        <v>179</v>
      </c>
      <c r="D473" s="2" t="s">
        <v>18</v>
      </c>
      <c r="E473" s="18" t="s">
        <v>298</v>
      </c>
      <c r="F473" s="2" t="s">
        <v>210</v>
      </c>
      <c r="G473" s="1">
        <v>5</v>
      </c>
      <c r="H473" s="43">
        <v>500</v>
      </c>
      <c r="I473" s="2">
        <v>362730301</v>
      </c>
      <c r="J473" s="2" t="s">
        <v>179</v>
      </c>
      <c r="K473" s="4"/>
      <c r="L473" s="4">
        <v>0.5</v>
      </c>
      <c r="M473" s="4">
        <v>0.5</v>
      </c>
      <c r="N473" s="74">
        <v>1</v>
      </c>
    </row>
    <row r="474" spans="1:14" ht="21" x14ac:dyDescent="0.25">
      <c r="A474" s="105"/>
      <c r="B474" s="95"/>
      <c r="C474" s="2" t="s">
        <v>179</v>
      </c>
      <c r="D474" s="2" t="s">
        <v>181</v>
      </c>
      <c r="E474" s="2" t="s">
        <v>299</v>
      </c>
      <c r="F474" s="2" t="s">
        <v>211</v>
      </c>
      <c r="G474" s="1">
        <v>5</v>
      </c>
      <c r="H474" s="43">
        <v>1000</v>
      </c>
      <c r="I474" s="2">
        <v>362730303</v>
      </c>
      <c r="J474" s="2" t="s">
        <v>179</v>
      </c>
      <c r="K474" s="4"/>
      <c r="L474" s="4">
        <v>0.5</v>
      </c>
      <c r="M474" s="4">
        <v>0.5</v>
      </c>
      <c r="N474" s="74">
        <v>1</v>
      </c>
    </row>
    <row r="475" spans="1:14" ht="35.4" customHeight="1" x14ac:dyDescent="0.25">
      <c r="A475" s="105"/>
      <c r="B475" s="95"/>
      <c r="C475" s="2" t="s">
        <v>179</v>
      </c>
      <c r="D475" s="2" t="s">
        <v>234</v>
      </c>
      <c r="E475" s="2" t="s">
        <v>234</v>
      </c>
      <c r="F475" s="2" t="s">
        <v>293</v>
      </c>
      <c r="G475" s="1">
        <v>5</v>
      </c>
      <c r="H475" s="43">
        <v>42000</v>
      </c>
      <c r="I475" s="2">
        <v>362530606</v>
      </c>
      <c r="J475" s="2" t="s">
        <v>179</v>
      </c>
      <c r="K475" s="4"/>
      <c r="L475" s="4">
        <v>0.5</v>
      </c>
      <c r="M475" s="4">
        <v>0.5</v>
      </c>
      <c r="N475" s="74">
        <v>1</v>
      </c>
    </row>
    <row r="476" spans="1:14" ht="45.65" customHeight="1" x14ac:dyDescent="0.25">
      <c r="A476" s="105"/>
      <c r="B476" s="95"/>
      <c r="C476" s="2" t="s">
        <v>179</v>
      </c>
      <c r="D476" s="2" t="s">
        <v>292</v>
      </c>
      <c r="E476" s="2" t="s">
        <v>234</v>
      </c>
      <c r="F476" s="2" t="s">
        <v>290</v>
      </c>
      <c r="G476" s="1">
        <v>5</v>
      </c>
      <c r="H476" s="43">
        <v>28000</v>
      </c>
      <c r="I476" s="2">
        <v>362530606</v>
      </c>
      <c r="J476" s="2" t="s">
        <v>179</v>
      </c>
      <c r="K476" s="4"/>
      <c r="L476" s="4">
        <v>0.5</v>
      </c>
      <c r="M476" s="4">
        <v>0.5</v>
      </c>
      <c r="N476" s="74">
        <v>1</v>
      </c>
    </row>
    <row r="477" spans="1:14" ht="42.65" customHeight="1" x14ac:dyDescent="0.25">
      <c r="A477" s="105"/>
      <c r="B477" s="95"/>
      <c r="C477" s="95" t="s">
        <v>179</v>
      </c>
      <c r="D477" s="95" t="s">
        <v>182</v>
      </c>
      <c r="E477" s="2" t="s">
        <v>265</v>
      </c>
      <c r="F477" s="102" t="s">
        <v>322</v>
      </c>
      <c r="G477" s="100">
        <v>5</v>
      </c>
      <c r="H477" s="104">
        <v>80000</v>
      </c>
      <c r="I477" s="95">
        <v>362730605</v>
      </c>
      <c r="J477" s="2" t="s">
        <v>179</v>
      </c>
      <c r="K477" s="4"/>
      <c r="L477" s="4">
        <v>0.5</v>
      </c>
      <c r="M477" s="4">
        <v>0.5</v>
      </c>
      <c r="N477" s="74">
        <v>1</v>
      </c>
    </row>
    <row r="478" spans="1:14" ht="30" customHeight="1" x14ac:dyDescent="0.25">
      <c r="A478" s="105"/>
      <c r="B478" s="95"/>
      <c r="C478" s="95"/>
      <c r="D478" s="95"/>
      <c r="E478" s="2" t="s">
        <v>266</v>
      </c>
      <c r="F478" s="102"/>
      <c r="G478" s="100"/>
      <c r="H478" s="104"/>
      <c r="I478" s="95"/>
      <c r="J478" s="2" t="s">
        <v>179</v>
      </c>
      <c r="K478" s="4"/>
      <c r="L478" s="4">
        <v>0.5</v>
      </c>
      <c r="M478" s="4">
        <v>0.5</v>
      </c>
      <c r="N478" s="74">
        <v>1</v>
      </c>
    </row>
    <row r="479" spans="1:14" ht="69.900000000000006" customHeight="1" x14ac:dyDescent="0.25">
      <c r="A479" s="105"/>
      <c r="B479" s="95"/>
      <c r="C479" s="95"/>
      <c r="D479" s="95"/>
      <c r="E479" s="2" t="s">
        <v>267</v>
      </c>
      <c r="F479" s="102"/>
      <c r="G479" s="100"/>
      <c r="H479" s="104"/>
      <c r="I479" s="95"/>
      <c r="J479" s="2" t="s">
        <v>179</v>
      </c>
      <c r="K479" s="4"/>
      <c r="L479" s="4">
        <v>0.5</v>
      </c>
      <c r="M479" s="4">
        <v>0.5</v>
      </c>
      <c r="N479" s="74">
        <v>1</v>
      </c>
    </row>
    <row r="480" spans="1:14" ht="69.900000000000006" customHeight="1" x14ac:dyDescent="0.25">
      <c r="A480" s="105"/>
      <c r="B480" s="95"/>
      <c r="C480" s="95"/>
      <c r="D480" s="95"/>
      <c r="E480" s="2" t="s">
        <v>268</v>
      </c>
      <c r="F480" s="102"/>
      <c r="G480" s="100"/>
      <c r="H480" s="104"/>
      <c r="I480" s="95"/>
      <c r="J480" s="2" t="s">
        <v>179</v>
      </c>
      <c r="K480" s="4"/>
      <c r="L480" s="4">
        <v>0.5</v>
      </c>
      <c r="M480" s="4">
        <v>0.5</v>
      </c>
      <c r="N480" s="74">
        <v>1</v>
      </c>
    </row>
    <row r="481" spans="1:14" ht="21" x14ac:dyDescent="0.25">
      <c r="A481" s="105"/>
      <c r="B481" s="95"/>
      <c r="C481" s="95"/>
      <c r="D481" s="95"/>
      <c r="E481" s="2" t="s">
        <v>269</v>
      </c>
      <c r="F481" s="102"/>
      <c r="G481" s="100"/>
      <c r="H481" s="104"/>
      <c r="I481" s="95"/>
      <c r="J481" s="2" t="s">
        <v>179</v>
      </c>
      <c r="K481" s="4"/>
      <c r="L481" s="4">
        <v>0.5</v>
      </c>
      <c r="M481" s="4">
        <v>0.5</v>
      </c>
      <c r="N481" s="74">
        <v>1</v>
      </c>
    </row>
    <row r="482" spans="1:14" ht="42" x14ac:dyDescent="0.25">
      <c r="A482" s="105"/>
      <c r="B482" s="95"/>
      <c r="C482" s="95"/>
      <c r="D482" s="95"/>
      <c r="E482" s="2" t="s">
        <v>270</v>
      </c>
      <c r="F482" s="102"/>
      <c r="G482" s="100"/>
      <c r="H482" s="104"/>
      <c r="I482" s="95"/>
      <c r="J482" s="2" t="s">
        <v>179</v>
      </c>
      <c r="K482" s="4"/>
      <c r="L482" s="4">
        <v>0.5</v>
      </c>
      <c r="M482" s="4">
        <v>0.5</v>
      </c>
      <c r="N482" s="74">
        <v>1</v>
      </c>
    </row>
    <row r="483" spans="1:14" ht="50.4" customHeight="1" x14ac:dyDescent="0.25">
      <c r="A483" s="105"/>
      <c r="B483" s="95"/>
      <c r="C483" s="95"/>
      <c r="D483" s="95"/>
      <c r="E483" s="2" t="s">
        <v>271</v>
      </c>
      <c r="F483" s="102"/>
      <c r="G483" s="100"/>
      <c r="H483" s="104"/>
      <c r="I483" s="95"/>
      <c r="J483" s="2" t="s">
        <v>179</v>
      </c>
      <c r="K483" s="4"/>
      <c r="L483" s="4">
        <v>0.5</v>
      </c>
      <c r="M483" s="4">
        <v>0.5</v>
      </c>
      <c r="N483" s="74">
        <v>1</v>
      </c>
    </row>
    <row r="484" spans="1:14" ht="50.4" customHeight="1" x14ac:dyDescent="0.25">
      <c r="A484" s="105"/>
      <c r="B484" s="95"/>
      <c r="C484" s="2" t="s">
        <v>179</v>
      </c>
      <c r="D484" s="2" t="s">
        <v>381</v>
      </c>
      <c r="E484" s="2" t="s">
        <v>541</v>
      </c>
      <c r="F484" s="2" t="s">
        <v>542</v>
      </c>
      <c r="G484" s="1">
        <v>5</v>
      </c>
      <c r="H484" s="61">
        <v>26785.71</v>
      </c>
      <c r="I484" s="2">
        <v>362730605</v>
      </c>
      <c r="J484" s="2" t="s">
        <v>179</v>
      </c>
      <c r="K484" s="4"/>
      <c r="L484" s="4">
        <v>0.5</v>
      </c>
      <c r="M484" s="4">
        <v>0.5</v>
      </c>
      <c r="N484" s="74">
        <v>1</v>
      </c>
    </row>
    <row r="485" spans="1:14" ht="36.65" customHeight="1" x14ac:dyDescent="0.25">
      <c r="A485" s="105"/>
      <c r="B485" s="95"/>
      <c r="C485" s="2" t="s">
        <v>179</v>
      </c>
      <c r="D485" s="2" t="s">
        <v>183</v>
      </c>
      <c r="E485" s="2" t="s">
        <v>264</v>
      </c>
      <c r="F485" s="31" t="s">
        <v>323</v>
      </c>
      <c r="G485" s="1">
        <v>5</v>
      </c>
      <c r="H485" s="43">
        <v>10000</v>
      </c>
      <c r="I485" s="2">
        <v>362730701</v>
      </c>
      <c r="J485" s="2" t="s">
        <v>179</v>
      </c>
      <c r="K485" s="4"/>
      <c r="L485" s="4">
        <v>0.5</v>
      </c>
      <c r="M485" s="4">
        <v>0.5</v>
      </c>
      <c r="N485" s="74">
        <v>1</v>
      </c>
    </row>
    <row r="486" spans="1:14" ht="21" x14ac:dyDescent="0.25">
      <c r="A486" s="105"/>
      <c r="B486" s="95"/>
      <c r="C486" s="2" t="s">
        <v>179</v>
      </c>
      <c r="D486" s="2" t="s">
        <v>184</v>
      </c>
      <c r="E486" s="2" t="s">
        <v>184</v>
      </c>
      <c r="F486" s="2" t="s">
        <v>184</v>
      </c>
      <c r="G486" s="1">
        <v>5</v>
      </c>
      <c r="H486" s="43">
        <v>3900</v>
      </c>
      <c r="I486" s="2">
        <v>362730802</v>
      </c>
      <c r="J486" s="2" t="s">
        <v>179</v>
      </c>
      <c r="K486" s="4"/>
      <c r="L486" s="4">
        <v>0.5</v>
      </c>
      <c r="M486" s="4">
        <v>0.5</v>
      </c>
      <c r="N486" s="74">
        <v>1</v>
      </c>
    </row>
    <row r="487" spans="1:14" ht="21" x14ac:dyDescent="0.25">
      <c r="A487" s="105"/>
      <c r="B487" s="95"/>
      <c r="C487" s="2" t="s">
        <v>179</v>
      </c>
      <c r="D487" s="1" t="s">
        <v>30</v>
      </c>
      <c r="E487" s="18" t="s">
        <v>304</v>
      </c>
      <c r="F487" s="2" t="s">
        <v>218</v>
      </c>
      <c r="G487" s="1">
        <v>5</v>
      </c>
      <c r="H487" s="43">
        <v>2394.39</v>
      </c>
      <c r="I487" s="2">
        <v>362730804</v>
      </c>
      <c r="J487" s="2" t="s">
        <v>179</v>
      </c>
      <c r="K487" s="4"/>
      <c r="L487" s="4">
        <v>0.5</v>
      </c>
      <c r="M487" s="4">
        <v>0.5</v>
      </c>
      <c r="N487" s="74">
        <v>1</v>
      </c>
    </row>
    <row r="488" spans="1:14" ht="21" x14ac:dyDescent="0.25">
      <c r="A488" s="105"/>
      <c r="B488" s="95"/>
      <c r="C488" s="2" t="s">
        <v>179</v>
      </c>
      <c r="D488" s="2" t="s">
        <v>77</v>
      </c>
      <c r="E488" s="2" t="s">
        <v>77</v>
      </c>
      <c r="F488" s="31" t="s">
        <v>337</v>
      </c>
      <c r="G488" s="1">
        <v>5</v>
      </c>
      <c r="H488" s="43">
        <v>200</v>
      </c>
      <c r="I488" s="2">
        <v>362730805</v>
      </c>
      <c r="J488" s="2" t="s">
        <v>179</v>
      </c>
      <c r="K488" s="4"/>
      <c r="L488" s="4">
        <v>0.5</v>
      </c>
      <c r="M488" s="4">
        <v>0.5</v>
      </c>
      <c r="N488" s="74">
        <v>1</v>
      </c>
    </row>
    <row r="489" spans="1:14" ht="31.5" x14ac:dyDescent="0.25">
      <c r="A489" s="105"/>
      <c r="B489" s="95"/>
      <c r="C489" s="2" t="s">
        <v>179</v>
      </c>
      <c r="D489" s="2" t="s">
        <v>78</v>
      </c>
      <c r="E489" s="18" t="s">
        <v>491</v>
      </c>
      <c r="F489" s="1" t="s">
        <v>305</v>
      </c>
      <c r="G489" s="1">
        <v>5</v>
      </c>
      <c r="H489" s="43">
        <v>2500</v>
      </c>
      <c r="I489" s="2">
        <v>362730807</v>
      </c>
      <c r="J489" s="2" t="s">
        <v>179</v>
      </c>
      <c r="K489" s="4"/>
      <c r="L489" s="4">
        <v>0.5</v>
      </c>
      <c r="M489" s="4">
        <v>0.5</v>
      </c>
      <c r="N489" s="74">
        <v>1</v>
      </c>
    </row>
    <row r="490" spans="1:14" ht="31.5" x14ac:dyDescent="0.25">
      <c r="A490" s="105"/>
      <c r="B490" s="95"/>
      <c r="C490" s="2" t="s">
        <v>179</v>
      </c>
      <c r="D490" s="2" t="s">
        <v>185</v>
      </c>
      <c r="E490" s="2" t="s">
        <v>185</v>
      </c>
      <c r="F490" s="2" t="s">
        <v>69</v>
      </c>
      <c r="G490" s="1">
        <v>5</v>
      </c>
      <c r="H490" s="43">
        <v>2000</v>
      </c>
      <c r="I490" s="2">
        <v>362730811</v>
      </c>
      <c r="J490" s="2" t="s">
        <v>179</v>
      </c>
      <c r="K490" s="4"/>
      <c r="L490" s="4">
        <v>0.5</v>
      </c>
      <c r="M490" s="4">
        <v>0.5</v>
      </c>
      <c r="N490" s="74">
        <v>1</v>
      </c>
    </row>
    <row r="491" spans="1:14" ht="21" x14ac:dyDescent="0.25">
      <c r="A491" s="105"/>
      <c r="B491" s="95"/>
      <c r="C491" s="2" t="s">
        <v>179</v>
      </c>
      <c r="D491" s="2" t="s">
        <v>186</v>
      </c>
      <c r="E491" s="2" t="s">
        <v>186</v>
      </c>
      <c r="F491" s="2" t="s">
        <v>350</v>
      </c>
      <c r="G491" s="1">
        <v>5</v>
      </c>
      <c r="H491" s="43">
        <v>30000</v>
      </c>
      <c r="I491" s="2">
        <v>362730821</v>
      </c>
      <c r="J491" s="2" t="s">
        <v>179</v>
      </c>
      <c r="K491" s="4"/>
      <c r="L491" s="4">
        <v>0.5</v>
      </c>
      <c r="M491" s="4">
        <v>0.5</v>
      </c>
      <c r="N491" s="74">
        <v>1</v>
      </c>
    </row>
    <row r="492" spans="1:14" ht="31.5" x14ac:dyDescent="0.25">
      <c r="A492" s="105"/>
      <c r="B492" s="95"/>
      <c r="C492" s="2" t="s">
        <v>179</v>
      </c>
      <c r="D492" s="1" t="s">
        <v>43</v>
      </c>
      <c r="E492" s="2" t="s">
        <v>309</v>
      </c>
      <c r="F492" s="2" t="s">
        <v>224</v>
      </c>
      <c r="G492" s="1">
        <v>5</v>
      </c>
      <c r="H492" s="43">
        <v>2000</v>
      </c>
      <c r="I492" s="2">
        <v>362840103</v>
      </c>
      <c r="J492" s="2" t="s">
        <v>179</v>
      </c>
      <c r="K492" s="4"/>
      <c r="L492" s="4">
        <v>0.5</v>
      </c>
      <c r="M492" s="4">
        <v>0.5</v>
      </c>
      <c r="N492" s="74">
        <v>1</v>
      </c>
    </row>
    <row r="493" spans="1:14" ht="31.5" x14ac:dyDescent="0.25">
      <c r="A493" s="105"/>
      <c r="B493" s="95"/>
      <c r="C493" s="2" t="s">
        <v>179</v>
      </c>
      <c r="D493" s="2" t="s">
        <v>72</v>
      </c>
      <c r="E493" s="2" t="s">
        <v>306</v>
      </c>
      <c r="F493" s="2" t="s">
        <v>307</v>
      </c>
      <c r="G493" s="1">
        <v>5</v>
      </c>
      <c r="H493" s="43">
        <v>45000</v>
      </c>
      <c r="I493" s="2">
        <v>362740104</v>
      </c>
      <c r="J493" s="2" t="s">
        <v>179</v>
      </c>
      <c r="K493" s="4"/>
      <c r="L493" s="4">
        <v>0.5</v>
      </c>
      <c r="M493" s="4">
        <v>0.5</v>
      </c>
      <c r="N493" s="74">
        <v>1</v>
      </c>
    </row>
    <row r="494" spans="1:14" ht="31.5" x14ac:dyDescent="0.25">
      <c r="A494" s="105"/>
      <c r="B494" s="95"/>
      <c r="C494" s="2" t="s">
        <v>179</v>
      </c>
      <c r="D494" s="2" t="s">
        <v>45</v>
      </c>
      <c r="E494" s="2" t="s">
        <v>45</v>
      </c>
      <c r="F494" s="2" t="s">
        <v>307</v>
      </c>
      <c r="G494" s="1">
        <v>5</v>
      </c>
      <c r="H494" s="43">
        <v>2510.0100000000002</v>
      </c>
      <c r="I494" s="2">
        <v>362840107</v>
      </c>
      <c r="J494" s="2" t="s">
        <v>179</v>
      </c>
      <c r="K494" s="4"/>
      <c r="L494" s="4">
        <v>0.5</v>
      </c>
      <c r="M494" s="4">
        <v>0.5</v>
      </c>
      <c r="N494" s="74">
        <v>1</v>
      </c>
    </row>
    <row r="495" spans="1:14" ht="21" x14ac:dyDescent="0.25">
      <c r="A495" s="105"/>
      <c r="B495" s="95"/>
      <c r="C495" s="12" t="s">
        <v>179</v>
      </c>
      <c r="D495" s="97" t="s">
        <v>249</v>
      </c>
      <c r="E495" s="97"/>
      <c r="F495" s="97"/>
      <c r="G495" s="23"/>
      <c r="H495" s="45">
        <f>+SUM(H473:H494)</f>
        <v>278790.11</v>
      </c>
      <c r="I495" s="12"/>
      <c r="J495" s="12"/>
      <c r="K495" s="13"/>
      <c r="L495" s="13"/>
      <c r="M495" s="13"/>
      <c r="N495" s="76"/>
    </row>
    <row r="496" spans="1:14" s="47" customFormat="1" ht="25.5" customHeight="1" x14ac:dyDescent="0.25">
      <c r="A496" s="105"/>
      <c r="B496" s="95"/>
      <c r="C496" s="96" t="s">
        <v>319</v>
      </c>
      <c r="D496" s="96"/>
      <c r="E496" s="96"/>
      <c r="F496" s="96"/>
      <c r="G496" s="88"/>
      <c r="H496" s="89">
        <f>H472+H495</f>
        <v>572555.15999999992</v>
      </c>
      <c r="I496" s="88"/>
      <c r="J496" s="88"/>
      <c r="K496" s="88"/>
      <c r="L496" s="88"/>
      <c r="M496" s="88"/>
      <c r="N496" s="90"/>
    </row>
    <row r="497" spans="1:14" ht="50.15" customHeight="1" x14ac:dyDescent="0.25">
      <c r="A497" s="105"/>
      <c r="B497" s="95" t="s">
        <v>538</v>
      </c>
      <c r="C497" s="2" t="s">
        <v>286</v>
      </c>
      <c r="D497" s="2" t="s">
        <v>275</v>
      </c>
      <c r="E497" s="2" t="s">
        <v>539</v>
      </c>
      <c r="F497" s="2" t="s">
        <v>276</v>
      </c>
      <c r="G497" s="2">
        <v>5</v>
      </c>
      <c r="H497" s="52">
        <v>1000</v>
      </c>
      <c r="I497" s="2">
        <v>510530205</v>
      </c>
      <c r="J497" s="2" t="s">
        <v>505</v>
      </c>
      <c r="K497" s="4">
        <v>1</v>
      </c>
      <c r="L497" s="4"/>
      <c r="M497" s="4"/>
      <c r="N497" s="74">
        <v>1</v>
      </c>
    </row>
    <row r="498" spans="1:14" ht="50.15" customHeight="1" x14ac:dyDescent="0.25">
      <c r="A498" s="105"/>
      <c r="B498" s="95"/>
      <c r="C498" s="2" t="s">
        <v>286</v>
      </c>
      <c r="D498" s="2" t="s">
        <v>277</v>
      </c>
      <c r="E498" s="2" t="s">
        <v>539</v>
      </c>
      <c r="F498" s="2" t="s">
        <v>276</v>
      </c>
      <c r="G498" s="2">
        <v>5</v>
      </c>
      <c r="H498" s="52"/>
      <c r="I498" s="2">
        <v>510530205</v>
      </c>
      <c r="J498" s="2" t="s">
        <v>505</v>
      </c>
      <c r="K498" s="4">
        <v>1</v>
      </c>
      <c r="L498" s="4"/>
      <c r="M498" s="4"/>
      <c r="N498" s="74">
        <v>1</v>
      </c>
    </row>
    <row r="499" spans="1:14" ht="31.5" x14ac:dyDescent="0.25">
      <c r="A499" s="105"/>
      <c r="B499" s="95"/>
      <c r="C499" s="2" t="s">
        <v>382</v>
      </c>
      <c r="D499" s="2" t="s">
        <v>272</v>
      </c>
      <c r="E499" s="2" t="s">
        <v>103</v>
      </c>
      <c r="F499" s="2" t="s">
        <v>540</v>
      </c>
      <c r="G499" s="2">
        <v>5</v>
      </c>
      <c r="H499" s="52">
        <v>499946.8</v>
      </c>
      <c r="I499" s="2">
        <v>120560102</v>
      </c>
      <c r="J499" s="2" t="s">
        <v>104</v>
      </c>
      <c r="K499" s="4"/>
      <c r="L499" s="4">
        <v>0.5</v>
      </c>
      <c r="M499" s="4">
        <v>0.5</v>
      </c>
      <c r="N499" s="74">
        <v>1.0033000000000001</v>
      </c>
    </row>
    <row r="500" spans="1:14" ht="31.5" x14ac:dyDescent="0.25">
      <c r="A500" s="105"/>
      <c r="B500" s="95"/>
      <c r="C500" s="2" t="s">
        <v>287</v>
      </c>
      <c r="D500" s="2" t="s">
        <v>274</v>
      </c>
      <c r="E500" s="2" t="s">
        <v>103</v>
      </c>
      <c r="F500" s="2" t="s">
        <v>540</v>
      </c>
      <c r="G500" s="2">
        <v>5</v>
      </c>
      <c r="H500" s="52">
        <v>7812.49</v>
      </c>
      <c r="I500" s="2">
        <v>510530205</v>
      </c>
      <c r="J500" s="2" t="s">
        <v>104</v>
      </c>
      <c r="K500" s="4"/>
      <c r="L500" s="4">
        <v>0.5</v>
      </c>
      <c r="M500" s="4">
        <v>0.5</v>
      </c>
      <c r="N500" s="74">
        <v>1.0033000000000001</v>
      </c>
    </row>
    <row r="501" spans="1:14" ht="31.5" x14ac:dyDescent="0.25">
      <c r="A501" s="105"/>
      <c r="B501" s="95"/>
      <c r="C501" s="2" t="s">
        <v>288</v>
      </c>
      <c r="D501" s="2" t="s">
        <v>281</v>
      </c>
      <c r="E501" s="2"/>
      <c r="F501" s="2"/>
      <c r="G501" s="2"/>
      <c r="H501" s="52">
        <v>56085.81</v>
      </c>
      <c r="I501" s="2"/>
      <c r="J501" s="2" t="s">
        <v>104</v>
      </c>
      <c r="K501" s="18"/>
      <c r="L501" s="4">
        <v>0.5</v>
      </c>
      <c r="M501" s="4">
        <v>0.5</v>
      </c>
      <c r="N501" s="74">
        <v>1</v>
      </c>
    </row>
    <row r="502" spans="1:14" ht="31.5" x14ac:dyDescent="0.25">
      <c r="A502" s="105"/>
      <c r="B502" s="95"/>
      <c r="C502" s="2" t="s">
        <v>288</v>
      </c>
      <c r="D502" s="2" t="s">
        <v>280</v>
      </c>
      <c r="E502" s="2"/>
      <c r="F502" s="2"/>
      <c r="G502" s="2"/>
      <c r="H502" s="52">
        <v>42130</v>
      </c>
      <c r="I502" s="2"/>
      <c r="J502" s="2" t="s">
        <v>104</v>
      </c>
      <c r="K502" s="18"/>
      <c r="L502" s="4">
        <v>0.5</v>
      </c>
      <c r="M502" s="4">
        <v>0.5</v>
      </c>
      <c r="N502" s="74">
        <v>1</v>
      </c>
    </row>
    <row r="503" spans="1:14" ht="39.9" customHeight="1" x14ac:dyDescent="0.25">
      <c r="A503" s="105"/>
      <c r="B503" s="95"/>
      <c r="C503" s="2" t="s">
        <v>289</v>
      </c>
      <c r="D503" s="2" t="s">
        <v>279</v>
      </c>
      <c r="E503" s="2"/>
      <c r="F503" s="2"/>
      <c r="G503" s="2"/>
      <c r="H503" s="52">
        <v>1638.53</v>
      </c>
      <c r="I503" s="2"/>
      <c r="J503" s="2" t="s">
        <v>104</v>
      </c>
      <c r="K503" s="18"/>
      <c r="L503" s="4">
        <v>0.5</v>
      </c>
      <c r="M503" s="4">
        <v>0.5</v>
      </c>
      <c r="N503" s="74">
        <v>1</v>
      </c>
    </row>
    <row r="504" spans="1:14" x14ac:dyDescent="0.25">
      <c r="A504" s="105"/>
      <c r="B504" s="95"/>
      <c r="C504" s="7" t="s">
        <v>384</v>
      </c>
      <c r="D504" s="101" t="s">
        <v>325</v>
      </c>
      <c r="E504" s="101"/>
      <c r="F504" s="101"/>
      <c r="G504" s="101"/>
      <c r="H504" s="62">
        <f>+SUM(H497:H503)</f>
        <v>608613.63</v>
      </c>
      <c r="I504" s="2"/>
      <c r="J504" s="2"/>
      <c r="K504" s="4"/>
      <c r="L504" s="4"/>
      <c r="M504" s="4"/>
      <c r="N504" s="74"/>
    </row>
    <row r="505" spans="1:14" ht="56.25" customHeight="1" x14ac:dyDescent="0.25">
      <c r="A505" s="105"/>
      <c r="B505" s="95"/>
      <c r="C505" s="2" t="s">
        <v>285</v>
      </c>
      <c r="D505" s="2" t="s">
        <v>273</v>
      </c>
      <c r="E505" s="2" t="s">
        <v>103</v>
      </c>
      <c r="F505" s="2" t="s">
        <v>540</v>
      </c>
      <c r="G505" s="2">
        <v>12</v>
      </c>
      <c r="H505" s="52">
        <v>826122.21</v>
      </c>
      <c r="I505" s="2">
        <v>120960202</v>
      </c>
      <c r="J505" s="2" t="s">
        <v>104</v>
      </c>
      <c r="K505" s="4"/>
      <c r="L505" s="4">
        <v>0.5</v>
      </c>
      <c r="M505" s="4">
        <v>0.5</v>
      </c>
      <c r="N505" s="74">
        <v>1.0033000000000001</v>
      </c>
    </row>
    <row r="506" spans="1:14" ht="110.15" customHeight="1" x14ac:dyDescent="0.25">
      <c r="A506" s="105"/>
      <c r="B506" s="2" t="s">
        <v>251</v>
      </c>
      <c r="C506" s="2" t="s">
        <v>284</v>
      </c>
      <c r="D506" s="2" t="s">
        <v>278</v>
      </c>
      <c r="E506" s="2" t="s">
        <v>103</v>
      </c>
      <c r="F506" s="2" t="s">
        <v>540</v>
      </c>
      <c r="G506" s="2">
        <v>12</v>
      </c>
      <c r="H506" s="52">
        <v>77700.179999999993</v>
      </c>
      <c r="I506" s="2"/>
      <c r="J506" s="2" t="s">
        <v>104</v>
      </c>
      <c r="K506" s="4"/>
      <c r="L506" s="4">
        <v>0.5</v>
      </c>
      <c r="M506" s="4">
        <v>0.5</v>
      </c>
      <c r="N506" s="74">
        <v>1.0033000000000001</v>
      </c>
    </row>
    <row r="507" spans="1:14" x14ac:dyDescent="0.25">
      <c r="A507" s="81"/>
      <c r="B507" s="2"/>
      <c r="C507" s="2" t="s">
        <v>384</v>
      </c>
      <c r="D507" s="95" t="s">
        <v>325</v>
      </c>
      <c r="E507" s="95"/>
      <c r="F507" s="95"/>
      <c r="G507" s="95"/>
      <c r="H507" s="62">
        <f>+SUM(H505:H506)</f>
        <v>903822.3899999999</v>
      </c>
      <c r="I507" s="2"/>
      <c r="J507" s="2"/>
      <c r="K507" s="4"/>
      <c r="L507" s="4"/>
      <c r="M507" s="4"/>
      <c r="N507" s="74"/>
    </row>
    <row r="508" spans="1:14" s="47" customFormat="1" ht="11" thickBot="1" x14ac:dyDescent="0.3">
      <c r="A508" s="82"/>
      <c r="B508" s="83"/>
      <c r="C508" s="83"/>
      <c r="D508" s="83" t="s">
        <v>465</v>
      </c>
      <c r="E508" s="83"/>
      <c r="F508" s="83"/>
      <c r="G508" s="84"/>
      <c r="H508" s="85">
        <f>H507+H504+H496+H463+H388+H347+H299+H275+H215+H187+H147+H122+H95+H78+H42+H31</f>
        <v>20197625.699999999</v>
      </c>
      <c r="I508" s="83"/>
      <c r="J508" s="83"/>
      <c r="K508" s="86"/>
      <c r="L508" s="86"/>
      <c r="M508" s="86"/>
      <c r="N508" s="87"/>
    </row>
    <row r="509" spans="1:14" x14ac:dyDescent="0.25">
      <c r="H509" s="63"/>
    </row>
    <row r="510" spans="1:14" x14ac:dyDescent="0.25">
      <c r="H510" s="64"/>
    </row>
    <row r="511" spans="1:14" x14ac:dyDescent="0.25">
      <c r="H511" s="63"/>
    </row>
    <row r="512" spans="1:14" x14ac:dyDescent="0.25">
      <c r="H512" s="63"/>
    </row>
    <row r="513" spans="5:8" x14ac:dyDescent="0.25">
      <c r="H513" s="63"/>
    </row>
    <row r="514" spans="5:8" x14ac:dyDescent="0.25">
      <c r="H514" s="65"/>
    </row>
    <row r="517" spans="5:8" x14ac:dyDescent="0.25">
      <c r="E517" s="47" t="s">
        <v>548</v>
      </c>
      <c r="H517" s="63"/>
    </row>
    <row r="518" spans="5:8" x14ac:dyDescent="0.25">
      <c r="F518" s="47" t="s">
        <v>549</v>
      </c>
      <c r="H518" s="63"/>
    </row>
    <row r="519" spans="5:8" x14ac:dyDescent="0.25">
      <c r="F519" s="47" t="s">
        <v>550</v>
      </c>
      <c r="H519" s="63"/>
    </row>
  </sheetData>
  <autoFilter ref="A1:N508" xr:uid="{00000000-0009-0000-0000-000001000000}"/>
  <mergeCells count="93">
    <mergeCell ref="D472:F472"/>
    <mergeCell ref="D495:F495"/>
    <mergeCell ref="C477:C483"/>
    <mergeCell ref="D477:D483"/>
    <mergeCell ref="D11:E11"/>
    <mergeCell ref="D30:E30"/>
    <mergeCell ref="D121:E121"/>
    <mergeCell ref="C31:F31"/>
    <mergeCell ref="C42:F42"/>
    <mergeCell ref="F277:F278"/>
    <mergeCell ref="D197:F197"/>
    <mergeCell ref="D214:F214"/>
    <mergeCell ref="D226:F226"/>
    <mergeCell ref="D274:F274"/>
    <mergeCell ref="D287:F287"/>
    <mergeCell ref="D38:F38"/>
    <mergeCell ref="A348:A388"/>
    <mergeCell ref="B348:B388"/>
    <mergeCell ref="A389:A463"/>
    <mergeCell ref="B389:B463"/>
    <mergeCell ref="B499:B505"/>
    <mergeCell ref="A497:A506"/>
    <mergeCell ref="B497:B498"/>
    <mergeCell ref="A464:A496"/>
    <mergeCell ref="B464:B496"/>
    <mergeCell ref="A300:A347"/>
    <mergeCell ref="B300:B347"/>
    <mergeCell ref="D316:D317"/>
    <mergeCell ref="I316:I317"/>
    <mergeCell ref="D298:F298"/>
    <mergeCell ref="D310:F310"/>
    <mergeCell ref="D346:F346"/>
    <mergeCell ref="C347:F347"/>
    <mergeCell ref="C299:F299"/>
    <mergeCell ref="A123:A147"/>
    <mergeCell ref="B123:B147"/>
    <mergeCell ref="A148:A187"/>
    <mergeCell ref="B148:B187"/>
    <mergeCell ref="D133:F133"/>
    <mergeCell ref="A188:A215"/>
    <mergeCell ref="B188:B215"/>
    <mergeCell ref="A216:A275"/>
    <mergeCell ref="B216:B275"/>
    <mergeCell ref="A276:A299"/>
    <mergeCell ref="B276:B299"/>
    <mergeCell ref="D41:F41"/>
    <mergeCell ref="C147:F147"/>
    <mergeCell ref="D186:F186"/>
    <mergeCell ref="C187:F187"/>
    <mergeCell ref="C215:F215"/>
    <mergeCell ref="D52:F52"/>
    <mergeCell ref="D77:F77"/>
    <mergeCell ref="D94:F94"/>
    <mergeCell ref="D88:F88"/>
    <mergeCell ref="C275:F275"/>
    <mergeCell ref="D104:D106"/>
    <mergeCell ref="D146:F146"/>
    <mergeCell ref="D157:F157"/>
    <mergeCell ref="C78:F78"/>
    <mergeCell ref="J316:J317"/>
    <mergeCell ref="D507:G507"/>
    <mergeCell ref="D504:G504"/>
    <mergeCell ref="I477:I483"/>
    <mergeCell ref="F477:F483"/>
    <mergeCell ref="G477:G483"/>
    <mergeCell ref="C463:F463"/>
    <mergeCell ref="D394:D396"/>
    <mergeCell ref="D387:F387"/>
    <mergeCell ref="D358:F358"/>
    <mergeCell ref="D400:F400"/>
    <mergeCell ref="D462:F462"/>
    <mergeCell ref="C388:F388"/>
    <mergeCell ref="D423:F423"/>
    <mergeCell ref="H477:H483"/>
    <mergeCell ref="C496:F496"/>
    <mergeCell ref="A2:A31"/>
    <mergeCell ref="B2:B31"/>
    <mergeCell ref="A32:A42"/>
    <mergeCell ref="B32:B42"/>
    <mergeCell ref="A43:A78"/>
    <mergeCell ref="B43:B78"/>
    <mergeCell ref="I104:I106"/>
    <mergeCell ref="I99:I102"/>
    <mergeCell ref="A79:A95"/>
    <mergeCell ref="B79:B95"/>
    <mergeCell ref="A96:A122"/>
    <mergeCell ref="B96:B122"/>
    <mergeCell ref="D99:D102"/>
    <mergeCell ref="C122:F122"/>
    <mergeCell ref="D110:F110"/>
    <mergeCell ref="C95:F95"/>
    <mergeCell ref="H99:H102"/>
    <mergeCell ref="H104:H106"/>
  </mergeCells>
  <phoneticPr fontId="7" type="noConversion"/>
  <printOptions horizontalCentered="1"/>
  <pageMargins left="0.19685039370078741" right="0.19685039370078741" top="0.74803149606299213" bottom="0.55118110236220474" header="0.31496062992125984" footer="0.31496062992125984"/>
  <pageSetup paperSize="9" scale="65" orientation="landscape" r:id="rId1"/>
  <headerFooter>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FINAL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Renato Domínguez Paredes</cp:lastModifiedBy>
  <cp:lastPrinted>2024-01-26T19:49:09Z</cp:lastPrinted>
  <dcterms:created xsi:type="dcterms:W3CDTF">2023-06-29T13:05:58Z</dcterms:created>
  <dcterms:modified xsi:type="dcterms:W3CDTF">2024-02-19T13:11:26Z</dcterms:modified>
</cp:coreProperties>
</file>